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urro\OneDrive\Desktop\Web en procesos\plantillas excel\plantillas\"/>
    </mc:Choice>
  </mc:AlternateContent>
  <bookViews>
    <workbookView xWindow="0" yWindow="0" windowWidth="20490" windowHeight="6750"/>
  </bookViews>
  <sheets>
    <sheet name="Presupuesto" sheetId="1" r:id="rId1"/>
    <sheet name="Not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6" i="1" l="1"/>
  <c r="M56" i="1"/>
  <c r="N56" i="1"/>
  <c r="L56" i="1"/>
  <c r="K56" i="1"/>
  <c r="J56" i="1"/>
  <c r="I56" i="1"/>
  <c r="H56" i="1"/>
  <c r="G56" i="1"/>
  <c r="F56" i="1"/>
  <c r="E56" i="1"/>
  <c r="D56" i="1"/>
  <c r="C56" i="1"/>
  <c r="I55" i="1"/>
  <c r="H55" i="1"/>
  <c r="E55" i="1"/>
  <c r="D55" i="1"/>
  <c r="M54" i="1"/>
  <c r="L54" i="1"/>
  <c r="I54" i="1"/>
  <c r="H54" i="1"/>
  <c r="E54" i="1"/>
  <c r="D54" i="1"/>
  <c r="H53" i="1"/>
  <c r="H48" i="1"/>
  <c r="G46" i="1"/>
  <c r="G54" i="1" s="1"/>
  <c r="H40" i="1"/>
  <c r="N39" i="1"/>
  <c r="N47" i="1" s="1"/>
  <c r="N55" i="1" s="1"/>
  <c r="M39" i="1"/>
  <c r="M47" i="1" s="1"/>
  <c r="M55" i="1" s="1"/>
  <c r="L39" i="1"/>
  <c r="L47" i="1" s="1"/>
  <c r="L55" i="1" s="1"/>
  <c r="K39" i="1"/>
  <c r="K47" i="1" s="1"/>
  <c r="K55" i="1" s="1"/>
  <c r="J39" i="1"/>
  <c r="J47" i="1" s="1"/>
  <c r="J55" i="1" s="1"/>
  <c r="I39" i="1"/>
  <c r="I47" i="1" s="1"/>
  <c r="H39" i="1"/>
  <c r="H47" i="1" s="1"/>
  <c r="G39" i="1"/>
  <c r="G47" i="1" s="1"/>
  <c r="G55" i="1" s="1"/>
  <c r="F39" i="1"/>
  <c r="F47" i="1" s="1"/>
  <c r="F55" i="1" s="1"/>
  <c r="E39" i="1"/>
  <c r="E47" i="1" s="1"/>
  <c r="D39" i="1"/>
  <c r="D47" i="1" s="1"/>
  <c r="C39" i="1"/>
  <c r="N38" i="1"/>
  <c r="N46" i="1" s="1"/>
  <c r="N54" i="1" s="1"/>
  <c r="M38" i="1"/>
  <c r="M46" i="1" s="1"/>
  <c r="L38" i="1"/>
  <c r="L46" i="1" s="1"/>
  <c r="K38" i="1"/>
  <c r="K46" i="1" s="1"/>
  <c r="K54" i="1" s="1"/>
  <c r="J38" i="1"/>
  <c r="J46" i="1" s="1"/>
  <c r="J54" i="1" s="1"/>
  <c r="I38" i="1"/>
  <c r="I46" i="1" s="1"/>
  <c r="H38" i="1"/>
  <c r="H46" i="1" s="1"/>
  <c r="G38" i="1"/>
  <c r="F38" i="1"/>
  <c r="F46" i="1" s="1"/>
  <c r="F54" i="1" s="1"/>
  <c r="E38" i="1"/>
  <c r="E46" i="1" s="1"/>
  <c r="D38" i="1"/>
  <c r="D46" i="1" s="1"/>
  <c r="C38" i="1"/>
  <c r="C46" i="1" s="1"/>
  <c r="C54" i="1" s="1"/>
  <c r="O54" i="1" s="1"/>
  <c r="N37" i="1"/>
  <c r="N40" i="1" s="1"/>
  <c r="M37" i="1"/>
  <c r="L37" i="1"/>
  <c r="L40" i="1" s="1"/>
  <c r="K37" i="1"/>
  <c r="K45" i="1" s="1"/>
  <c r="J37" i="1"/>
  <c r="J45" i="1" s="1"/>
  <c r="J53" i="1" s="1"/>
  <c r="I37" i="1"/>
  <c r="I45" i="1" s="1"/>
  <c r="I53" i="1" s="1"/>
  <c r="H37" i="1"/>
  <c r="H45" i="1" s="1"/>
  <c r="G37" i="1"/>
  <c r="F37" i="1"/>
  <c r="F40" i="1" s="1"/>
  <c r="E37" i="1"/>
  <c r="D37" i="1"/>
  <c r="D40" i="1" s="1"/>
  <c r="C37" i="1"/>
  <c r="O29" i="1"/>
  <c r="O28" i="1"/>
  <c r="O27" i="1"/>
  <c r="O21" i="1"/>
  <c r="O20" i="1"/>
  <c r="O19" i="1"/>
  <c r="C22" i="1"/>
  <c r="D22" i="1"/>
  <c r="E22" i="1"/>
  <c r="F22" i="1"/>
  <c r="G22" i="1"/>
  <c r="H22" i="1"/>
  <c r="I22" i="1"/>
  <c r="J22" i="1"/>
  <c r="K22" i="1"/>
  <c r="L22" i="1"/>
  <c r="M22" i="1"/>
  <c r="N22" i="1"/>
  <c r="C12" i="1"/>
  <c r="D12" i="1"/>
  <c r="E12" i="1"/>
  <c r="F12" i="1"/>
  <c r="G12" i="1"/>
  <c r="H12" i="1"/>
  <c r="I12" i="1"/>
  <c r="J12" i="1"/>
  <c r="K12" i="1"/>
  <c r="L12" i="1"/>
  <c r="M12" i="1"/>
  <c r="N12" i="1"/>
  <c r="O11" i="1"/>
  <c r="O10" i="1"/>
  <c r="O9" i="1"/>
  <c r="K48" i="1" l="1"/>
  <c r="K53" i="1"/>
  <c r="C40" i="1"/>
  <c r="I48" i="1"/>
  <c r="J48" i="1"/>
  <c r="G40" i="1"/>
  <c r="K40" i="1"/>
  <c r="O39" i="1"/>
  <c r="C47" i="1"/>
  <c r="C55" i="1" s="1"/>
  <c r="O55" i="1" s="1"/>
  <c r="O22" i="1"/>
  <c r="E40" i="1"/>
  <c r="M40" i="1"/>
  <c r="C45" i="1"/>
  <c r="O46" i="1"/>
  <c r="O47" i="1"/>
  <c r="O38" i="1"/>
  <c r="I40" i="1"/>
  <c r="D45" i="1"/>
  <c r="L45" i="1"/>
  <c r="J40" i="1"/>
  <c r="E45" i="1"/>
  <c r="M45" i="1"/>
  <c r="F45" i="1"/>
  <c r="N45" i="1"/>
  <c r="G45" i="1"/>
  <c r="O37" i="1"/>
  <c r="O12" i="1"/>
  <c r="C48" i="1" l="1"/>
  <c r="C53" i="1"/>
  <c r="N48" i="1"/>
  <c r="N53" i="1"/>
  <c r="M48" i="1"/>
  <c r="M53" i="1"/>
  <c r="L48" i="1"/>
  <c r="L53" i="1"/>
  <c r="G53" i="1"/>
  <c r="G48" i="1"/>
  <c r="F48" i="1"/>
  <c r="F53" i="1"/>
  <c r="E48" i="1"/>
  <c r="E53" i="1"/>
  <c r="O40" i="1"/>
  <c r="O45" i="1"/>
  <c r="O48" i="1" s="1"/>
  <c r="D53" i="1"/>
  <c r="D48" i="1"/>
  <c r="O53" i="1" l="1"/>
</calcChain>
</file>

<file path=xl/sharedStrings.xml><?xml version="1.0" encoding="utf-8"?>
<sst xmlns="http://schemas.openxmlformats.org/spreadsheetml/2006/main" count="137" uniqueCount="32">
  <si>
    <t>Introduce la información de volumen, costo y precio para cada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</si>
  <si>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</si>
  <si>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</si>
  <si>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</si>
  <si>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</si>
  <si>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</si>
  <si>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</si>
  <si>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</si>
  <si>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</si>
  <si>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</si>
  <si>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</si>
  <si>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</si>
  <si>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</si>
  <si>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</si>
  <si>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Producto A</t>
  </si>
  <si>
    <t>Producto B</t>
  </si>
  <si>
    <t>Producto C</t>
  </si>
  <si>
    <t>Cálculos automáticos</t>
  </si>
  <si>
    <t xml:space="preserve">Margen </t>
  </si>
  <si>
    <t>Total</t>
  </si>
  <si>
    <t>Producto</t>
  </si>
  <si>
    <t>VOLUMEN</t>
  </si>
  <si>
    <t>COSTO PRODUCCIÓN</t>
  </si>
  <si>
    <t>VENTAS</t>
  </si>
  <si>
    <t>Margen  %</t>
  </si>
  <si>
    <t>PRECIO VENTA</t>
  </si>
  <si>
    <t>PROMEDIO</t>
  </si>
  <si>
    <t>NOTAS</t>
  </si>
  <si>
    <t>Las ventas disminyen por la temporada</t>
  </si>
  <si>
    <t>Las ventas aumentan por la temporada</t>
  </si>
  <si>
    <t>El proveedor X dejará de proveernos el mes de marzo, buscar un nuevo proveedor</t>
  </si>
  <si>
    <t xml:space="preserve">  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</si>
</sst>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mm\-yyyy"/>
    <numFmt numFmtId="167" formatCode="&quot;$&quot;\ #,##0.00"/>
    <numFmt numFmtId="168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.5"/>
      <name val="Calibri"/>
      <family val="2"/>
      <scheme val="minor"/>
    </font>
    <font>
      <u/>
      <sz val="10"/>
      <color indexed="12"/>
      <name val="Arial"/>
      <family val="2"/>
    </font>
    <font>
      <b/>
      <u/>
      <sz val="9.5"/>
      <color indexed="17"/>
      <name val="Calibri"/>
      <family val="2"/>
      <scheme val="minor"/>
    </font>
    <font>
      <i/>
      <sz val="9.5"/>
      <name val="Calibri"/>
      <family val="2"/>
      <scheme val="minor"/>
    </font>
    <font>
      <b/>
      <sz val="12"/>
      <color rgb="FF8745EC"/>
      <name val="Calibri"/>
      <family val="2"/>
      <scheme val="minor"/>
    </font>
    <font>
      <sz val="11"/>
      <name val="Calibri"/>
      <family val="2"/>
      <scheme val="minor"/>
    </font>
    <font>
      <i/>
      <sz val="16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3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3" applyFont="1" applyAlignment="1" applyProtection="1">
      <alignment horizontal="center"/>
    </xf>
    <xf numFmtId="0" fontId="6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7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top"/>
    </xf>
    <xf numFmtId="167" fontId="10" fillId="0" borderId="2" xfId="1" applyNumberFormat="1" applyFont="1" applyBorder="1" applyAlignment="1" applyProtection="1">
      <alignment horizontal="center"/>
    </xf>
    <xf numFmtId="167" fontId="10" fillId="0" borderId="3" xfId="1" applyNumberFormat="1" applyFont="1" applyBorder="1" applyAlignment="1" applyProtection="1">
      <alignment horizontal="center"/>
    </xf>
    <xf numFmtId="167" fontId="8" fillId="0" borderId="0" xfId="0" applyNumberFormat="1" applyFont="1" applyAlignment="1">
      <alignment horizontal="center"/>
    </xf>
    <xf numFmtId="168" fontId="3" fillId="0" borderId="0" xfId="1" applyNumberFormat="1" applyFont="1" applyAlignment="1" applyProtection="1">
      <alignment horizontal="center"/>
    </xf>
    <xf numFmtId="165" fontId="3" fillId="0" borderId="0" xfId="1" applyFont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</xf>
    <xf numFmtId="0" fontId="12" fillId="3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top"/>
    </xf>
    <xf numFmtId="164" fontId="0" fillId="0" borderId="0" xfId="0" applyNumberFormat="1"/>
    <xf numFmtId="9" fontId="0" fillId="0" borderId="0" xfId="2" applyFont="1"/>
    <xf numFmtId="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1" fontId="0" fillId="0" borderId="0" xfId="0" applyNumberFormat="1"/>
    <xf numFmtId="0" fontId="13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16"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border outline="0">
        <top style="thin">
          <color indexed="22"/>
        </top>
      </border>
    </dxf>
    <dxf>
      <numFmt numFmtId="13" formatCode="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\ #,##0.00"/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numFmt numFmtId="164" formatCode="_-&quot;$&quot;* #,##0.00_-;\-&quot;$&quot;* #,##0.00_-;_-&quot;$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8745EC"/>
        <name val="Calibri"/>
        <scheme val="minor"/>
      </font>
      <fill>
        <patternFill patternType="solid">
          <fgColor indexed="64"/>
          <bgColor rgb="FFF8F3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64" formatCode="_-&quot;$&quot;* #,##0.00_-;\-&quot;$&quot;* #,##0.00_-;_-&quot;$&quot;* &quot;-&quot;??_-;_-@_-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rgb="FF00B050"/>
        </top>
      </border>
    </dxf>
    <dxf>
      <font>
        <b/>
        <color theme="0"/>
      </font>
      <fill>
        <patternFill patternType="solid">
          <fgColor theme="9"/>
          <bgColor rgb="FF00B050"/>
        </patternFill>
      </fill>
    </dxf>
    <dxf>
      <font>
        <color theme="1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</dxfs>
  <tableStyles count="1" defaultTableStyle="TableStyleMedium2" defaultPivotStyle="PivotStyleLight16">
    <tableStyle name="TableStyleLight14 2" pivot="0" count="9">
      <tableStyleElement type="wholeTable" dxfId="115"/>
      <tableStyleElement type="headerRow" dxfId="114"/>
      <tableStyleElement type="totalRow" dxfId="113"/>
      <tableStyleElement type="firstColumn" dxfId="112"/>
      <tableStyleElement type="lastColumn" dxfId="111"/>
      <tableStyleElement type="firstRowStripe" dxfId="110"/>
      <tableStyleElement type="secondRowStripe" dxfId="109"/>
      <tableStyleElement type="firstColumnStripe" dxfId="108"/>
      <tableStyleElement type="secondColumnStripe" dxfId="10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8:O12" totalsRowCount="1">
  <autoFilter ref="B8:O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Producto" totalsRowLabel="Total"/>
    <tableColumn id="2" name="ENERO" totalsRowFunction="sum" dataDxfId="106"/>
    <tableColumn id="3" name="FEBRERO" totalsRowFunction="sum" dataDxfId="105"/>
    <tableColumn id="4" name="MARZO" totalsRowFunction="sum" dataDxfId="104"/>
    <tableColumn id="5" name="ABRIL" totalsRowFunction="sum" dataDxfId="103"/>
    <tableColumn id="6" name="MAYO" totalsRowFunction="sum" dataDxfId="102"/>
    <tableColumn id="7" name="JUNIO" totalsRowFunction="sum" dataDxfId="101"/>
    <tableColumn id="8" name="JULIO" totalsRowFunction="sum" dataDxfId="100"/>
    <tableColumn id="9" name="AGOSTO" totalsRowFunction="sum" dataDxfId="99"/>
    <tableColumn id="10" name="SEPTIEMBRE" totalsRowFunction="sum" dataDxfId="98"/>
    <tableColumn id="11" name="OCTUBRE" totalsRowFunction="sum" dataDxfId="97"/>
    <tableColumn id="12" name="NOVIEMBRE" totalsRowFunction="sum" dataDxfId="96"/>
    <tableColumn id="13" name="DICIEMBRE" totalsRowFunction="sum" dataDxfId="95"/>
    <tableColumn id="14" name="ANUAL" totalsRowFunction="sum" dataDxfId="94"/>
  </tableColumns>
  <tableStyleInfo name="TableStyleLight14 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18:O22" totalsRowCount="1">
  <autoFilter ref="B18:O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Producto" totalsRowLabel="Total"/>
    <tableColumn id="2" name="ENERO" totalsRowFunction="sum" dataDxfId="93"/>
    <tableColumn id="3" name="FEBRERO" totalsRowFunction="sum" dataDxfId="92"/>
    <tableColumn id="4" name="MARZO" totalsRowFunction="sum" dataDxfId="91"/>
    <tableColumn id="5" name="ABRIL" totalsRowFunction="sum" dataDxfId="90"/>
    <tableColumn id="6" name="MAYO" totalsRowFunction="sum" dataDxfId="89"/>
    <tableColumn id="7" name="JUNIO" totalsRowFunction="sum" dataDxfId="88"/>
    <tableColumn id="8" name="JULIO" totalsRowFunction="sum" dataDxfId="87"/>
    <tableColumn id="9" name="AGOSTO" totalsRowFunction="sum" dataDxfId="86"/>
    <tableColumn id="10" name="SEPTIEMBRE" totalsRowFunction="sum" dataDxfId="85"/>
    <tableColumn id="11" name="OCTUBRE" totalsRowFunction="sum" dataDxfId="84"/>
    <tableColumn id="12" name="NOVIEMBRE" totalsRowFunction="sum" dataDxfId="83"/>
    <tableColumn id="13" name="DICIEMBRE" totalsRowFunction="sum" dataDxfId="82"/>
    <tableColumn id="14" name="ANUAL" totalsRowFunction="sum" dataDxfId="81"/>
  </tableColumns>
  <tableStyleInfo name="TableStyleLight14 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26:O29">
  <autoFilter ref="B26:O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Producto" totalsRowLabel="Total" totalsRowDxfId="80"/>
    <tableColumn id="2" name="ENERO" totalsRowFunction="sum" dataDxfId="79" totalsRowDxfId="78"/>
    <tableColumn id="3" name="FEBRERO" totalsRowFunction="sum" dataDxfId="77" totalsRowDxfId="76"/>
    <tableColumn id="4" name="MARZO" totalsRowFunction="sum" dataDxfId="75" totalsRowDxfId="74"/>
    <tableColumn id="5" name="ABRIL" totalsRowFunction="sum" dataDxfId="73" totalsRowDxfId="72"/>
    <tableColumn id="6" name="MAYO" totalsRowFunction="sum" dataDxfId="71" totalsRowDxfId="70"/>
    <tableColumn id="7" name="JUNIO" totalsRowFunction="sum" dataDxfId="69" totalsRowDxfId="68"/>
    <tableColumn id="8" name="JULIO" totalsRowFunction="sum" dataDxfId="67" totalsRowDxfId="66"/>
    <tableColumn id="9" name="AGOSTO" totalsRowFunction="sum" dataDxfId="65" totalsRowDxfId="64"/>
    <tableColumn id="10" name="SEPTIEMBRE" totalsRowFunction="sum" dataDxfId="63" totalsRowDxfId="62"/>
    <tableColumn id="11" name="OCTUBRE" totalsRowFunction="sum" dataDxfId="61" totalsRowDxfId="60"/>
    <tableColumn id="12" name="NOVIEMBRE" totalsRowFunction="sum" dataDxfId="59" totalsRowDxfId="58"/>
    <tableColumn id="13" name="DICIEMBRE" totalsRowFunction="sum" dataDxfId="57" totalsRowDxfId="56"/>
    <tableColumn id="14" name="PROMEDIO" totalsRowFunction="sum" dataDxfId="55" totalsRowDxfId="54"/>
  </tableColumns>
  <tableStyleInfo name="TableStyleLight14 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36:O40" totalsRowCount="1">
  <autoFilter ref="B36:O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Producto" totalsRowLabel="Total"/>
    <tableColumn id="2" name="ENERO" totalsRowFunction="sum" dataDxfId="53">
      <calculatedColumnFormula>C9*C27</calculatedColumnFormula>
    </tableColumn>
    <tableColumn id="3" name="FEBRERO" totalsRowFunction="sum" dataDxfId="52">
      <calculatedColumnFormula>D9*D27</calculatedColumnFormula>
    </tableColumn>
    <tableColumn id="4" name="MARZO" totalsRowFunction="sum" dataDxfId="51">
      <calculatedColumnFormula>E9*E27</calculatedColumnFormula>
    </tableColumn>
    <tableColumn id="5" name="ABRIL" totalsRowFunction="sum" dataDxfId="50">
      <calculatedColumnFormula>F9*F27</calculatedColumnFormula>
    </tableColumn>
    <tableColumn id="6" name="MAYO" totalsRowFunction="sum" dataDxfId="49">
      <calculatedColumnFormula>G9*G27</calculatedColumnFormula>
    </tableColumn>
    <tableColumn id="7" name="JUNIO" totalsRowFunction="sum" dataDxfId="48">
      <calculatedColumnFormula>H9*H27</calculatedColumnFormula>
    </tableColumn>
    <tableColumn id="8" name="JULIO" totalsRowFunction="sum" dataDxfId="47">
      <calculatedColumnFormula>I9*I27</calculatedColumnFormula>
    </tableColumn>
    <tableColumn id="9" name="AGOSTO" totalsRowFunction="sum" dataDxfId="46">
      <calculatedColumnFormula>J9*J27</calculatedColumnFormula>
    </tableColumn>
    <tableColumn id="10" name="SEPTIEMBRE" totalsRowFunction="sum" dataDxfId="45">
      <calculatedColumnFormula>K9*K27</calculatedColumnFormula>
    </tableColumn>
    <tableColumn id="11" name="OCTUBRE" totalsRowFunction="sum" dataDxfId="44">
      <calculatedColumnFormula>L9*L27</calculatedColumnFormula>
    </tableColumn>
    <tableColumn id="12" name="NOVIEMBRE" totalsRowFunction="sum" dataDxfId="43">
      <calculatedColumnFormula>M9*M27</calculatedColumnFormula>
    </tableColumn>
    <tableColumn id="13" name="DICIEMBRE" totalsRowFunction="sum" dataDxfId="42">
      <calculatedColumnFormula>N9*N27</calculatedColumnFormula>
    </tableColumn>
    <tableColumn id="14" name="ANUAL" totalsRowFunction="sum" dataDxfId="41">
      <calculatedColumnFormula>SUM((Table5[[#This Row],[ENERO]:[DICIEMBRE]]))</calculatedColumnFormula>
    </tableColumn>
  </tableColumns>
  <tableStyleInfo name="TableStyleLight14 2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44:O48" totalsRowCount="1">
  <autoFilter ref="B44:O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Producto" totalsRowLabel="Total"/>
    <tableColumn id="2" name="ENERO" totalsRowFunction="sum" dataDxfId="40">
      <calculatedColumnFormula>C37-C19</calculatedColumnFormula>
    </tableColumn>
    <tableColumn id="3" name="FEBRERO" totalsRowFunction="sum" dataDxfId="39">
      <calculatedColumnFormula>D37-D19</calculatedColumnFormula>
    </tableColumn>
    <tableColumn id="4" name="MARZO" totalsRowFunction="sum" dataDxfId="38">
      <calculatedColumnFormula>E37-E19</calculatedColumnFormula>
    </tableColumn>
    <tableColumn id="5" name="ABRIL" totalsRowFunction="sum" dataDxfId="37">
      <calculatedColumnFormula>F37-F19</calculatedColumnFormula>
    </tableColumn>
    <tableColumn id="6" name="MAYO" totalsRowFunction="sum" dataDxfId="36">
      <calculatedColumnFormula>G37-G19</calculatedColumnFormula>
    </tableColumn>
    <tableColumn id="7" name="JUNIO" totalsRowFunction="sum" dataDxfId="35">
      <calculatedColumnFormula>H37-H19</calculatedColumnFormula>
    </tableColumn>
    <tableColumn id="8" name="JULIO" totalsRowFunction="sum" dataDxfId="34">
      <calculatedColumnFormula>I37-I19</calculatedColumnFormula>
    </tableColumn>
    <tableColumn id="9" name="AGOSTO" totalsRowFunction="sum" dataDxfId="33">
      <calculatedColumnFormula>J37-J19</calculatedColumnFormula>
    </tableColumn>
    <tableColumn id="10" name="SEPTIEMBRE" totalsRowFunction="sum" dataDxfId="32">
      <calculatedColumnFormula>K37-K19</calculatedColumnFormula>
    </tableColumn>
    <tableColumn id="11" name="OCTUBRE" totalsRowFunction="sum" dataDxfId="31">
      <calculatedColumnFormula>L37-L19</calculatedColumnFormula>
    </tableColumn>
    <tableColumn id="12" name="NOVIEMBRE" totalsRowFunction="sum" dataDxfId="30">
      <calculatedColumnFormula>M37-M19</calculatedColumnFormula>
    </tableColumn>
    <tableColumn id="13" name="DICIEMBRE" totalsRowFunction="sum" dataDxfId="29">
      <calculatedColumnFormula>N37-N19</calculatedColumnFormula>
    </tableColumn>
    <tableColumn id="14" name="ANUAL" totalsRowFunction="sum" dataDxfId="28">
      <calculatedColumnFormula>SUM(C45:N45)</calculatedColumnFormula>
    </tableColumn>
  </tableColumns>
  <tableStyleInfo name="TableStyleLight14 2"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B52:O56" totalsRowCount="1">
  <autoFilter ref="B52:O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Producto" totalsRowLabel="Total"/>
    <tableColumn id="2" name="ENERO" totalsRowFunction="average" totalsRowDxfId="27">
      <calculatedColumnFormula>C45/C37</calculatedColumnFormula>
    </tableColumn>
    <tableColumn id="3" name="FEBRERO" totalsRowFunction="average" totalsRowDxfId="26">
      <calculatedColumnFormula>D45/D37</calculatedColumnFormula>
    </tableColumn>
    <tableColumn id="4" name="MARZO" totalsRowFunction="average" totalsRowDxfId="25">
      <calculatedColumnFormula>E45/E37</calculatedColumnFormula>
    </tableColumn>
    <tableColumn id="5" name="ABRIL" totalsRowFunction="average" totalsRowDxfId="24">
      <calculatedColumnFormula>F45/F37</calculatedColumnFormula>
    </tableColumn>
    <tableColumn id="6" name="MAYO" totalsRowFunction="average" totalsRowDxfId="23">
      <calculatedColumnFormula>G45/G37</calculatedColumnFormula>
    </tableColumn>
    <tableColumn id="7" name="JUNIO" totalsRowFunction="average" totalsRowDxfId="22">
      <calculatedColumnFormula>H45/H37</calculatedColumnFormula>
    </tableColumn>
    <tableColumn id="8" name="JULIO" totalsRowFunction="average" totalsRowDxfId="21">
      <calculatedColumnFormula>I45/I37</calculatedColumnFormula>
    </tableColumn>
    <tableColumn id="9" name="AGOSTO" totalsRowFunction="average" totalsRowDxfId="20">
      <calculatedColumnFormula>J45/J37</calculatedColumnFormula>
    </tableColumn>
    <tableColumn id="10" name="SEPTIEMBRE" totalsRowFunction="average" totalsRowDxfId="19">
      <calculatedColumnFormula>K45/K37</calculatedColumnFormula>
    </tableColumn>
    <tableColumn id="11" name="OCTUBRE" totalsRowFunction="average" totalsRowDxfId="18">
      <calculatedColumnFormula>L45/L37</calculatedColumnFormula>
    </tableColumn>
    <tableColumn id="12" name="NOVIEMBRE" totalsRowFunction="average" totalsRowDxfId="17">
      <calculatedColumnFormula>M45/M37</calculatedColumnFormula>
    </tableColumn>
    <tableColumn id="13" name="DICIEMBRE" totalsRowFunction="average" totalsRowDxfId="16">
      <calculatedColumnFormula>N45/N37</calculatedColumnFormula>
    </tableColumn>
    <tableColumn id="14" name="ANUAL" totalsRowFunction="average" totalsRowDxfId="15">
      <calculatedColumnFormula>AVERAGE(C53:N53)</calculatedColumnFormula>
    </tableColumn>
  </tableColumns>
  <tableStyleInfo name="TableStyleLight14 2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B4:O7" totalsRowShown="0" tableBorderDxfId="14">
  <autoFilter ref="B4:O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Producto" dataDxfId="13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ANUAL" dataDxfId="0"/>
  </tableColumns>
  <tableStyleInfo name="TableStyleLight14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79"/>
  <sheetViews>
    <sheetView showGridLines="0" tabSelected="1" topLeftCell="A25" zoomScale="70" zoomScaleNormal="70" workbookViewId="0">
      <selection activeCell="A59" sqref="A59"/>
    </sheetView>
  </sheetViews>
  <sheetFormatPr baseColWidth="10" defaultColWidth="9.140625" defaultRowHeight="12.75" x14ac:dyDescent="0.2"/>
  <cols>
    <col min="1" max="1" width="7.140625" style="2" customWidth="1"/>
    <col min="2" max="2" width="79.42578125" style="2" bestFit="1" customWidth="1"/>
    <col min="3" max="8" width="16.5703125" style="2" bestFit="1" customWidth="1"/>
    <col min="9" max="10" width="17.7109375" style="2" bestFit="1" customWidth="1"/>
    <col min="11" max="11" width="19.42578125" style="2" bestFit="1" customWidth="1"/>
    <col min="12" max="12" width="17.7109375" style="2" bestFit="1" customWidth="1"/>
    <col min="13" max="13" width="18.28515625" style="2" bestFit="1" customWidth="1"/>
    <col min="14" max="15" width="17.7109375" style="2" bestFit="1" customWidth="1"/>
    <col min="16" max="16" width="19.42578125" style="2" bestFit="1" customWidth="1"/>
    <col min="17" max="17" width="5.7109375" style="2" customWidth="1"/>
    <col min="18" max="65" width="25.28515625" style="2" bestFit="1" customWidth="1"/>
    <col min="66" max="66" width="24.85546875" style="2" bestFit="1" customWidth="1"/>
    <col min="67" max="67" width="28.140625" style="2" bestFit="1" customWidth="1"/>
    <col min="68" max="68" width="25.28515625" style="2" bestFit="1" customWidth="1"/>
    <col min="69" max="71" width="23.85546875" style="2" bestFit="1" customWidth="1"/>
    <col min="72" max="72" width="23.5703125" style="2" bestFit="1" customWidth="1"/>
    <col min="73" max="73" width="27.28515625" style="2" bestFit="1" customWidth="1"/>
    <col min="74" max="74" width="32" style="2" bestFit="1" customWidth="1"/>
    <col min="75" max="75" width="28.28515625" style="2" bestFit="1" customWidth="1"/>
    <col min="76" max="76" width="30.7109375" style="2" bestFit="1" customWidth="1"/>
    <col min="77" max="77" width="29.5703125" style="2" bestFit="1" customWidth="1"/>
    <col min="78" max="16384" width="9.140625" style="2"/>
  </cols>
  <sheetData>
    <row r="1" spans="1:77" ht="15.75" x14ac:dyDescent="0.25">
      <c r="B1" s="1"/>
      <c r="P1" s="3"/>
    </row>
    <row r="2" spans="1:77" customFormat="1" ht="30" customHeight="1" x14ac:dyDescent="0.25">
      <c r="A2" s="18"/>
      <c r="B2" s="18" t="s">
        <v>31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77" s="4" customFormat="1" ht="15" customHeight="1" x14ac:dyDescent="0.2"/>
    <row r="4" spans="1:77" s="4" customFormat="1" ht="19.5" customHeight="1" x14ac:dyDescent="0.2">
      <c r="B4" s="19" t="s">
        <v>0</v>
      </c>
    </row>
    <row r="5" spans="1:77" s="4" customFormat="1" ht="7.5" customHeight="1" x14ac:dyDescent="0.25">
      <c r="P5"/>
    </row>
    <row r="6" spans="1:77" s="4" customFormat="1" ht="15" x14ac:dyDescent="0.25">
      <c r="P6"/>
    </row>
    <row r="7" spans="1:77" s="4" customFormat="1" ht="18.75" x14ac:dyDescent="0.3">
      <c r="B7" s="26" t="s">
        <v>21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/>
    </row>
    <row r="8" spans="1:77" s="5" customFormat="1" ht="15" customHeight="1" x14ac:dyDescent="0.25">
      <c r="B8" t="s">
        <v>20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  <c r="M8" t="s">
        <v>11</v>
      </c>
      <c r="N8" t="s">
        <v>12</v>
      </c>
      <c r="O8" t="s">
        <v>13</v>
      </c>
      <c r="P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s="8" customFormat="1" ht="15" customHeight="1" x14ac:dyDescent="0.25">
      <c r="B9" t="s">
        <v>14</v>
      </c>
      <c r="C9" s="25">
        <v>100</v>
      </c>
      <c r="D9" s="25">
        <v>200</v>
      </c>
      <c r="E9" s="25">
        <v>300</v>
      </c>
      <c r="F9" s="25">
        <v>200</v>
      </c>
      <c r="G9" s="25">
        <v>200</v>
      </c>
      <c r="H9" s="25">
        <v>500</v>
      </c>
      <c r="I9" s="25">
        <v>500</v>
      </c>
      <c r="J9" s="25">
        <v>500</v>
      </c>
      <c r="K9" s="25">
        <v>500</v>
      </c>
      <c r="L9" s="25">
        <v>500</v>
      </c>
      <c r="M9" s="25">
        <v>500</v>
      </c>
      <c r="N9" s="25">
        <v>500</v>
      </c>
      <c r="O9" s="25">
        <f>SUM(Presupuesto!$C9:$N9)</f>
        <v>4500</v>
      </c>
      <c r="P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s="8" customFormat="1" ht="15" customHeight="1" x14ac:dyDescent="0.25">
      <c r="B10" t="s">
        <v>15</v>
      </c>
      <c r="C10" s="25">
        <v>300</v>
      </c>
      <c r="D10" s="25">
        <v>500</v>
      </c>
      <c r="E10" s="25">
        <v>500</v>
      </c>
      <c r="F10" s="25">
        <v>500</v>
      </c>
      <c r="G10" s="25">
        <v>500</v>
      </c>
      <c r="H10" s="25">
        <v>500</v>
      </c>
      <c r="I10" s="25">
        <v>700</v>
      </c>
      <c r="J10" s="25">
        <v>700</v>
      </c>
      <c r="K10" s="25">
        <v>700</v>
      </c>
      <c r="L10" s="25">
        <v>700</v>
      </c>
      <c r="M10" s="25">
        <v>700</v>
      </c>
      <c r="N10" s="25">
        <v>700</v>
      </c>
      <c r="O10" s="25">
        <f>SUM(Presupuesto!$C10:$N10)</f>
        <v>7000</v>
      </c>
      <c r="P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s="8" customFormat="1" ht="15" customHeight="1" x14ac:dyDescent="0.25">
      <c r="B11" t="s">
        <v>16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5">
        <v>100</v>
      </c>
      <c r="M11" s="25">
        <v>100</v>
      </c>
      <c r="N11" s="25">
        <v>100</v>
      </c>
      <c r="O11" s="25">
        <f>SUM(Presupuesto!$C11:$N11)</f>
        <v>1200</v>
      </c>
      <c r="P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s="8" customFormat="1" ht="15" customHeight="1" x14ac:dyDescent="0.25">
      <c r="B12" t="s">
        <v>19</v>
      </c>
      <c r="C12" s="25">
        <f>SUBTOTAL(109,Table2[ENERO])</f>
        <v>500</v>
      </c>
      <c r="D12" s="25">
        <f>SUBTOTAL(109,Table2[FEBRERO])</f>
        <v>800</v>
      </c>
      <c r="E12" s="25">
        <f>SUBTOTAL(109,Table2[MARZO])</f>
        <v>900</v>
      </c>
      <c r="F12" s="25">
        <f>SUBTOTAL(109,Table2[ABRIL])</f>
        <v>800</v>
      </c>
      <c r="G12" s="25">
        <f>SUBTOTAL(109,Table2[MAYO])</f>
        <v>800</v>
      </c>
      <c r="H12" s="25">
        <f>SUBTOTAL(109,Table2[JUNIO])</f>
        <v>1100</v>
      </c>
      <c r="I12" s="25">
        <f>SUBTOTAL(109,Table2[JULIO])</f>
        <v>1300</v>
      </c>
      <c r="J12" s="25">
        <f>SUBTOTAL(109,Table2[AGOSTO])</f>
        <v>1300</v>
      </c>
      <c r="K12" s="25">
        <f>SUBTOTAL(109,Table2[SEPTIEMBRE])</f>
        <v>1300</v>
      </c>
      <c r="L12" s="25">
        <f>SUBTOTAL(109,Table2[OCTUBRE])</f>
        <v>1300</v>
      </c>
      <c r="M12" s="25">
        <f>SUBTOTAL(109,Table2[NOVIEMBRE])</f>
        <v>1300</v>
      </c>
      <c r="N12" s="25">
        <f>SUBTOTAL(109,Table2[DICIEMBRE])</f>
        <v>1300</v>
      </c>
      <c r="O12" s="25">
        <f>SUBTOTAL(109,Table2[ANUAL])</f>
        <v>12700</v>
      </c>
      <c r="P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77" s="8" customFormat="1" ht="15" customHeight="1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77" s="8" customFormat="1" ht="15" customHeight="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77" customFormat="1" ht="15" customHeight="1" x14ac:dyDescent="0.25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77" customFormat="1" ht="15" customHeight="1" x14ac:dyDescent="0.25">
      <c r="A16" s="8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6384" s="1" customFormat="1" ht="18.75" x14ac:dyDescent="0.3">
      <c r="B17" s="26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2:16384" s="8" customFormat="1" ht="15" customHeight="1" x14ac:dyDescent="0.25">
      <c r="B18" t="s">
        <v>20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K18" t="s">
        <v>9</v>
      </c>
      <c r="L18" t="s">
        <v>10</v>
      </c>
      <c r="M18" t="s">
        <v>11</v>
      </c>
      <c r="N18" t="s">
        <v>12</v>
      </c>
      <c r="O18" t="s">
        <v>13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2:16384" s="8" customFormat="1" ht="15" customHeight="1" x14ac:dyDescent="0.25">
      <c r="B19" t="s">
        <v>14</v>
      </c>
      <c r="C19" s="20">
        <v>800</v>
      </c>
      <c r="D19" s="20">
        <v>800</v>
      </c>
      <c r="E19" s="20">
        <v>1300</v>
      </c>
      <c r="F19" s="20">
        <v>1300</v>
      </c>
      <c r="G19" s="20">
        <v>1300</v>
      </c>
      <c r="H19" s="20">
        <v>1300</v>
      </c>
      <c r="I19" s="20">
        <v>4000</v>
      </c>
      <c r="J19" s="20">
        <v>4500</v>
      </c>
      <c r="K19" s="20">
        <v>4500</v>
      </c>
      <c r="L19" s="20">
        <v>4500</v>
      </c>
      <c r="M19" s="20">
        <v>4500</v>
      </c>
      <c r="N19" s="20">
        <v>1000</v>
      </c>
      <c r="O19" s="20">
        <f>SUM(Table3[[#This Row],[ENERO]:[DICIEMBRE]])</f>
        <v>29800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2:16384" s="8" customFormat="1" ht="15" customHeight="1" x14ac:dyDescent="0.25">
      <c r="B20" t="s">
        <v>15</v>
      </c>
      <c r="C20" s="20">
        <v>1500</v>
      </c>
      <c r="D20" s="20">
        <v>1500</v>
      </c>
      <c r="E20" s="20">
        <v>1500</v>
      </c>
      <c r="F20" s="20">
        <v>1500</v>
      </c>
      <c r="G20" s="20">
        <v>1500</v>
      </c>
      <c r="H20" s="20">
        <v>900</v>
      </c>
      <c r="I20" s="20">
        <v>3000</v>
      </c>
      <c r="J20" s="20">
        <v>3000</v>
      </c>
      <c r="K20" s="20">
        <v>3000</v>
      </c>
      <c r="L20" s="20">
        <v>3000</v>
      </c>
      <c r="M20" s="20">
        <v>3000</v>
      </c>
      <c r="N20" s="20">
        <v>3000</v>
      </c>
      <c r="O20" s="20">
        <f>SUM(Table3[[#This Row],[ENERO]:[DICIEMBRE]])</f>
        <v>26400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2:16384" s="8" customFormat="1" ht="15" customHeight="1" x14ac:dyDescent="0.25">
      <c r="B21" t="s">
        <v>16</v>
      </c>
      <c r="C21" s="20">
        <v>1900</v>
      </c>
      <c r="D21" s="20">
        <v>1900</v>
      </c>
      <c r="E21" s="20">
        <v>1900</v>
      </c>
      <c r="F21" s="20">
        <v>1900</v>
      </c>
      <c r="G21" s="20">
        <v>1900</v>
      </c>
      <c r="H21" s="20">
        <v>1050</v>
      </c>
      <c r="I21" s="20">
        <v>1050</v>
      </c>
      <c r="J21" s="20">
        <v>1050</v>
      </c>
      <c r="K21" s="20">
        <v>1050</v>
      </c>
      <c r="L21" s="20">
        <v>1050</v>
      </c>
      <c r="M21" s="20">
        <v>1050</v>
      </c>
      <c r="N21" s="20">
        <v>1050</v>
      </c>
      <c r="O21" s="20">
        <f>SUM(Table3[[#This Row],[ENERO]:[DICIEMBRE]])</f>
        <v>16850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pans="2:16384" s="8" customFormat="1" ht="15" customHeight="1" x14ac:dyDescent="0.25">
      <c r="B22" t="s">
        <v>19</v>
      </c>
      <c r="C22" s="20">
        <f>SUBTOTAL(109,Table3[ENERO])</f>
        <v>4200</v>
      </c>
      <c r="D22" s="20">
        <f>SUBTOTAL(109,Table3[FEBRERO])</f>
        <v>4200</v>
      </c>
      <c r="E22" s="20">
        <f>SUBTOTAL(109,Table3[MARZO])</f>
        <v>4700</v>
      </c>
      <c r="F22" s="20">
        <f>SUBTOTAL(109,Table3[ABRIL])</f>
        <v>4700</v>
      </c>
      <c r="G22" s="20">
        <f>SUBTOTAL(109,Table3[MAYO])</f>
        <v>4700</v>
      </c>
      <c r="H22" s="20">
        <f>SUBTOTAL(109,Table3[JUNIO])</f>
        <v>3250</v>
      </c>
      <c r="I22" s="20">
        <f>SUBTOTAL(109,Table3[JULIO])</f>
        <v>8050</v>
      </c>
      <c r="J22" s="20">
        <f>SUBTOTAL(109,Table3[AGOSTO])</f>
        <v>8550</v>
      </c>
      <c r="K22" s="20">
        <f>SUBTOTAL(109,Table3[SEPTIEMBRE])</f>
        <v>8550</v>
      </c>
      <c r="L22" s="20">
        <f>SUBTOTAL(109,Table3[OCTUBRE])</f>
        <v>8550</v>
      </c>
      <c r="M22" s="20">
        <f>SUBTOTAL(109,Table3[NOVIEMBRE])</f>
        <v>8550</v>
      </c>
      <c r="N22" s="20">
        <f>SUBTOTAL(109,Table3[DICIEMBRE])</f>
        <v>5050</v>
      </c>
      <c r="O22" s="20">
        <f>SUBTOTAL(109,Table3[ANUAL])</f>
        <v>73050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pans="2:16384" s="1" customFormat="1" ht="15.75" x14ac:dyDescent="0.25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pans="2:16384" s="1" customFormat="1" ht="15.75" x14ac:dyDescent="0.25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pans="2:16384" s="8" customFormat="1" ht="15" customHeight="1" x14ac:dyDescent="0.3">
      <c r="B25" s="26" t="s">
        <v>25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</row>
    <row r="26" spans="2:16384" s="8" customFormat="1" ht="15" customHeight="1" x14ac:dyDescent="0.25">
      <c r="B26" t="s">
        <v>20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  <c r="K26" t="s">
        <v>9</v>
      </c>
      <c r="L26" t="s">
        <v>10</v>
      </c>
      <c r="M26" t="s">
        <v>11</v>
      </c>
      <c r="N26" t="s">
        <v>12</v>
      </c>
      <c r="O26" t="s">
        <v>26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pans="2:16384" s="8" customFormat="1" ht="15" customHeight="1" x14ac:dyDescent="0.25">
      <c r="B27" t="s">
        <v>14</v>
      </c>
      <c r="C27" s="20">
        <v>10</v>
      </c>
      <c r="D27" s="20">
        <v>10</v>
      </c>
      <c r="E27" s="20">
        <v>10</v>
      </c>
      <c r="F27" s="20">
        <v>10</v>
      </c>
      <c r="G27" s="20">
        <v>10</v>
      </c>
      <c r="H27" s="20">
        <v>10</v>
      </c>
      <c r="I27" s="20">
        <v>12</v>
      </c>
      <c r="J27" s="20">
        <v>15</v>
      </c>
      <c r="K27" s="20">
        <v>17</v>
      </c>
      <c r="L27" s="20">
        <v>18.5</v>
      </c>
      <c r="M27" s="20">
        <v>19</v>
      </c>
      <c r="N27" s="20">
        <v>20</v>
      </c>
      <c r="O27" s="20">
        <f>AVERAGE(Table4[[#This Row],[ENERO]:[DICIEMBRE]])</f>
        <v>13.458333333333334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pans="2:16384" s="8" customFormat="1" ht="15" customHeight="1" x14ac:dyDescent="0.25">
      <c r="B28" t="s">
        <v>15</v>
      </c>
      <c r="C28" s="20">
        <v>5</v>
      </c>
      <c r="D28" s="20">
        <v>5</v>
      </c>
      <c r="E28" s="20">
        <v>5</v>
      </c>
      <c r="F28" s="20">
        <v>5</v>
      </c>
      <c r="G28" s="20">
        <v>5</v>
      </c>
      <c r="H28" s="20">
        <v>5</v>
      </c>
      <c r="I28" s="20">
        <v>5</v>
      </c>
      <c r="J28" s="20">
        <v>5</v>
      </c>
      <c r="K28" s="20">
        <v>5</v>
      </c>
      <c r="L28" s="20">
        <v>5</v>
      </c>
      <c r="M28" s="20">
        <v>5</v>
      </c>
      <c r="N28" s="20">
        <v>5</v>
      </c>
      <c r="O28" s="20">
        <f>AVERAGE(Table4[[#This Row],[ENERO]:[DICIEMBRE]])</f>
        <v>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2:16384" s="8" customFormat="1" ht="15" customHeight="1" x14ac:dyDescent="0.25">
      <c r="B29" t="s">
        <v>16</v>
      </c>
      <c r="C29" s="20">
        <v>24</v>
      </c>
      <c r="D29" s="20">
        <v>24</v>
      </c>
      <c r="E29" s="20">
        <v>24</v>
      </c>
      <c r="F29" s="20">
        <v>24</v>
      </c>
      <c r="G29" s="20">
        <v>24</v>
      </c>
      <c r="H29" s="20">
        <v>24</v>
      </c>
      <c r="I29" s="20">
        <v>24</v>
      </c>
      <c r="J29" s="20">
        <v>24</v>
      </c>
      <c r="K29" s="20">
        <v>24</v>
      </c>
      <c r="L29" s="20">
        <v>24</v>
      </c>
      <c r="M29" s="20">
        <v>24</v>
      </c>
      <c r="N29" s="20">
        <v>24</v>
      </c>
      <c r="O29" s="20">
        <f>AVERAGE(Table4[[#This Row],[ENERO]:[DICIEMBRE]])</f>
        <v>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pans="2:16384" s="8" customFormat="1" ht="15" customHeight="1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pans="2:16384" s="8" customFormat="1" ht="15.75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2:16384" s="1" customFormat="1" ht="15.75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  <c r="XFD32"/>
    </row>
    <row r="33" spans="1:31" customFormat="1" ht="18.75" x14ac:dyDescent="0.25">
      <c r="A33" s="1"/>
      <c r="B33" s="19" t="s">
        <v>17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31" customFormat="1" ht="15" customHeight="1" x14ac:dyDescent="0.25">
      <c r="A34" s="8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31" s="8" customFormat="1" ht="15" customHeight="1" x14ac:dyDescent="0.3">
      <c r="B35" s="26" t="s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/>
      <c r="Q35" s="14"/>
    </row>
    <row r="36" spans="1:31" s="8" customFormat="1" ht="15" customHeight="1" x14ac:dyDescent="0.25">
      <c r="B36" t="s">
        <v>20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  <c r="M36" t="s">
        <v>11</v>
      </c>
      <c r="N36" t="s">
        <v>12</v>
      </c>
      <c r="O36" t="s">
        <v>13</v>
      </c>
      <c r="P36" s="6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3"/>
      <c r="AC36" s="13"/>
      <c r="AD36"/>
      <c r="AE36" s="14"/>
    </row>
    <row r="37" spans="1:31" s="8" customFormat="1" ht="15" customHeight="1" x14ac:dyDescent="0.25">
      <c r="B37" t="s">
        <v>14</v>
      </c>
      <c r="C37" s="20">
        <f t="shared" ref="C37:N39" si="0">C9*C27</f>
        <v>1000</v>
      </c>
      <c r="D37" s="20">
        <f t="shared" si="0"/>
        <v>2000</v>
      </c>
      <c r="E37" s="20">
        <f t="shared" si="0"/>
        <v>3000</v>
      </c>
      <c r="F37" s="20">
        <f t="shared" si="0"/>
        <v>2000</v>
      </c>
      <c r="G37" s="20">
        <f t="shared" si="0"/>
        <v>2000</v>
      </c>
      <c r="H37" s="20">
        <f t="shared" si="0"/>
        <v>5000</v>
      </c>
      <c r="I37" s="20">
        <f t="shared" si="0"/>
        <v>6000</v>
      </c>
      <c r="J37" s="20">
        <f t="shared" si="0"/>
        <v>7500</v>
      </c>
      <c r="K37" s="20">
        <f t="shared" si="0"/>
        <v>8500</v>
      </c>
      <c r="L37" s="20">
        <f t="shared" si="0"/>
        <v>9250</v>
      </c>
      <c r="M37" s="20">
        <f t="shared" si="0"/>
        <v>9500</v>
      </c>
      <c r="N37" s="20">
        <f t="shared" si="0"/>
        <v>10000</v>
      </c>
      <c r="O37" s="20">
        <f>SUM((Table5[[#This Row],[ENERO]:[DICIEMBRE]]))</f>
        <v>65750</v>
      </c>
      <c r="P37"/>
      <c r="Q37" s="14"/>
    </row>
    <row r="38" spans="1:31" s="8" customFormat="1" ht="15" customHeight="1" x14ac:dyDescent="0.25">
      <c r="B38" t="s">
        <v>15</v>
      </c>
      <c r="C38" s="20">
        <f t="shared" si="0"/>
        <v>1500</v>
      </c>
      <c r="D38" s="20">
        <f t="shared" si="0"/>
        <v>2500</v>
      </c>
      <c r="E38" s="20">
        <f t="shared" si="0"/>
        <v>2500</v>
      </c>
      <c r="F38" s="20">
        <f t="shared" si="0"/>
        <v>2500</v>
      </c>
      <c r="G38" s="20">
        <f t="shared" si="0"/>
        <v>2500</v>
      </c>
      <c r="H38" s="20">
        <f t="shared" si="0"/>
        <v>2500</v>
      </c>
      <c r="I38" s="20">
        <f t="shared" si="0"/>
        <v>3500</v>
      </c>
      <c r="J38" s="20">
        <f t="shared" si="0"/>
        <v>3500</v>
      </c>
      <c r="K38" s="20">
        <f t="shared" si="0"/>
        <v>3500</v>
      </c>
      <c r="L38" s="20">
        <f t="shared" si="0"/>
        <v>3500</v>
      </c>
      <c r="M38" s="20">
        <f t="shared" si="0"/>
        <v>3500</v>
      </c>
      <c r="N38" s="20">
        <f t="shared" si="0"/>
        <v>3500</v>
      </c>
      <c r="O38" s="20">
        <f>SUM((Table5[[#This Row],[ENERO]:[DICIEMBRE]]))</f>
        <v>35000</v>
      </c>
      <c r="P38"/>
      <c r="Q38" s="14"/>
    </row>
    <row r="39" spans="1:31" s="8" customFormat="1" ht="15" customHeight="1" x14ac:dyDescent="0.25">
      <c r="B39" t="s">
        <v>16</v>
      </c>
      <c r="C39" s="20">
        <f t="shared" si="0"/>
        <v>2400</v>
      </c>
      <c r="D39" s="20">
        <f t="shared" si="0"/>
        <v>2400</v>
      </c>
      <c r="E39" s="20">
        <f t="shared" si="0"/>
        <v>2400</v>
      </c>
      <c r="F39" s="20">
        <f t="shared" si="0"/>
        <v>2400</v>
      </c>
      <c r="G39" s="20">
        <f t="shared" si="0"/>
        <v>2400</v>
      </c>
      <c r="H39" s="20">
        <f t="shared" si="0"/>
        <v>2400</v>
      </c>
      <c r="I39" s="20">
        <f t="shared" si="0"/>
        <v>2400</v>
      </c>
      <c r="J39" s="20">
        <f t="shared" si="0"/>
        <v>2400</v>
      </c>
      <c r="K39" s="20">
        <f t="shared" si="0"/>
        <v>2400</v>
      </c>
      <c r="L39" s="20">
        <f t="shared" si="0"/>
        <v>2400</v>
      </c>
      <c r="M39" s="20">
        <f t="shared" si="0"/>
        <v>2400</v>
      </c>
      <c r="N39" s="20">
        <f t="shared" si="0"/>
        <v>2400</v>
      </c>
      <c r="O39" s="20">
        <f>SUM((Table5[[#This Row],[ENERO]:[DICIEMBRE]]))</f>
        <v>28800</v>
      </c>
      <c r="P39"/>
      <c r="Q39" s="14"/>
    </row>
    <row r="40" spans="1:31" s="8" customFormat="1" ht="15" customHeight="1" x14ac:dyDescent="0.25">
      <c r="B40" t="s">
        <v>19</v>
      </c>
      <c r="C40" s="20">
        <f>SUBTOTAL(109,Table5[ENERO])</f>
        <v>4900</v>
      </c>
      <c r="D40" s="20">
        <f>SUBTOTAL(109,Table5[FEBRERO])</f>
        <v>6900</v>
      </c>
      <c r="E40" s="20">
        <f>SUBTOTAL(109,Table5[MARZO])</f>
        <v>7900</v>
      </c>
      <c r="F40" s="20">
        <f>SUBTOTAL(109,Table5[ABRIL])</f>
        <v>6900</v>
      </c>
      <c r="G40" s="20">
        <f>SUBTOTAL(109,Table5[MAYO])</f>
        <v>6900</v>
      </c>
      <c r="H40" s="20">
        <f>SUBTOTAL(109,Table5[JUNIO])</f>
        <v>9900</v>
      </c>
      <c r="I40" s="20">
        <f>SUBTOTAL(109,Table5[JULIO])</f>
        <v>11900</v>
      </c>
      <c r="J40" s="20">
        <f>SUBTOTAL(109,Table5[AGOSTO])</f>
        <v>13400</v>
      </c>
      <c r="K40" s="20">
        <f>SUBTOTAL(109,Table5[SEPTIEMBRE])</f>
        <v>14400</v>
      </c>
      <c r="L40" s="20">
        <f>SUBTOTAL(109,Table5[OCTUBRE])</f>
        <v>15150</v>
      </c>
      <c r="M40" s="20">
        <f>SUBTOTAL(109,Table5[NOVIEMBRE])</f>
        <v>15400</v>
      </c>
      <c r="N40" s="20">
        <f>SUBTOTAL(109,Table5[DICIEMBRE])</f>
        <v>15900</v>
      </c>
      <c r="O40" s="20">
        <f>SUBTOTAL(109,Table5[ANUAL])</f>
        <v>129550</v>
      </c>
      <c r="P40"/>
      <c r="Q40" s="14"/>
    </row>
    <row r="41" spans="1:31" s="1" customFormat="1" ht="15.75" x14ac:dyDescent="0.25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/>
    </row>
    <row r="42" spans="1:31" s="8" customFormat="1" ht="15" customHeight="1" x14ac:dyDescent="0.25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/>
    </row>
    <row r="43" spans="1:31" s="8" customFormat="1" ht="15" customHeight="1" x14ac:dyDescent="0.3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/>
    </row>
    <row r="44" spans="1:31" s="8" customFormat="1" ht="15" customHeight="1" x14ac:dyDescent="0.25">
      <c r="B44" t="s">
        <v>20</v>
      </c>
      <c r="C44" t="s">
        <v>1</v>
      </c>
      <c r="D44" t="s">
        <v>2</v>
      </c>
      <c r="E44" t="s">
        <v>3</v>
      </c>
      <c r="F44" t="s">
        <v>4</v>
      </c>
      <c r="G44" t="s">
        <v>5</v>
      </c>
      <c r="H44" t="s">
        <v>6</v>
      </c>
      <c r="I44" t="s">
        <v>7</v>
      </c>
      <c r="J44" t="s">
        <v>8</v>
      </c>
      <c r="K44" t="s">
        <v>9</v>
      </c>
      <c r="L44" t="s">
        <v>10</v>
      </c>
      <c r="M44" t="s">
        <v>11</v>
      </c>
      <c r="N44" t="s">
        <v>12</v>
      </c>
      <c r="O44" t="s">
        <v>13</v>
      </c>
      <c r="P44"/>
    </row>
    <row r="45" spans="1:31" s="8" customFormat="1" ht="15" customHeight="1" x14ac:dyDescent="0.25">
      <c r="B45" t="s">
        <v>14</v>
      </c>
      <c r="C45" s="20">
        <f>C37-C19</f>
        <v>200</v>
      </c>
      <c r="D45" s="20">
        <f t="shared" ref="D45:N45" si="1">D37-D19</f>
        <v>1200</v>
      </c>
      <c r="E45" s="20">
        <f t="shared" si="1"/>
        <v>1700</v>
      </c>
      <c r="F45" s="20">
        <f t="shared" si="1"/>
        <v>700</v>
      </c>
      <c r="G45" s="20">
        <f t="shared" si="1"/>
        <v>700</v>
      </c>
      <c r="H45" s="20">
        <f t="shared" si="1"/>
        <v>3700</v>
      </c>
      <c r="I45" s="20">
        <f t="shared" si="1"/>
        <v>2000</v>
      </c>
      <c r="J45" s="20">
        <f t="shared" si="1"/>
        <v>3000</v>
      </c>
      <c r="K45" s="20">
        <f t="shared" si="1"/>
        <v>4000</v>
      </c>
      <c r="L45" s="20">
        <f t="shared" si="1"/>
        <v>4750</v>
      </c>
      <c r="M45" s="20">
        <f t="shared" si="1"/>
        <v>5000</v>
      </c>
      <c r="N45" s="20">
        <f t="shared" si="1"/>
        <v>9000</v>
      </c>
      <c r="O45" s="20">
        <f>SUM(C45:N45)</f>
        <v>35950</v>
      </c>
      <c r="P45"/>
    </row>
    <row r="46" spans="1:31" s="8" customFormat="1" ht="15" customHeight="1" x14ac:dyDescent="0.25">
      <c r="B46" t="s">
        <v>15</v>
      </c>
      <c r="C46" s="20">
        <f t="shared" ref="C46:N46" si="2">C38-C20</f>
        <v>0</v>
      </c>
      <c r="D46" s="20">
        <f t="shared" si="2"/>
        <v>1000</v>
      </c>
      <c r="E46" s="20">
        <f t="shared" si="2"/>
        <v>1000</v>
      </c>
      <c r="F46" s="20">
        <f t="shared" si="2"/>
        <v>1000</v>
      </c>
      <c r="G46" s="20">
        <f t="shared" si="2"/>
        <v>1000</v>
      </c>
      <c r="H46" s="20">
        <f t="shared" si="2"/>
        <v>1600</v>
      </c>
      <c r="I46" s="20">
        <f t="shared" si="2"/>
        <v>500</v>
      </c>
      <c r="J46" s="20">
        <f t="shared" si="2"/>
        <v>500</v>
      </c>
      <c r="K46" s="20">
        <f t="shared" si="2"/>
        <v>500</v>
      </c>
      <c r="L46" s="20">
        <f t="shared" si="2"/>
        <v>500</v>
      </c>
      <c r="M46" s="20">
        <f t="shared" si="2"/>
        <v>500</v>
      </c>
      <c r="N46" s="20">
        <f t="shared" si="2"/>
        <v>500</v>
      </c>
      <c r="O46" s="20">
        <f>SUM(C46:N46)</f>
        <v>8600</v>
      </c>
      <c r="P46"/>
    </row>
    <row r="47" spans="1:31" s="8" customFormat="1" ht="15" customHeight="1" x14ac:dyDescent="0.25">
      <c r="B47" t="s">
        <v>16</v>
      </c>
      <c r="C47" s="20">
        <f t="shared" ref="C47:N47" si="3">C39-C21</f>
        <v>500</v>
      </c>
      <c r="D47" s="20">
        <f t="shared" si="3"/>
        <v>500</v>
      </c>
      <c r="E47" s="20">
        <f t="shared" si="3"/>
        <v>500</v>
      </c>
      <c r="F47" s="20">
        <f t="shared" si="3"/>
        <v>500</v>
      </c>
      <c r="G47" s="20">
        <f t="shared" si="3"/>
        <v>500</v>
      </c>
      <c r="H47" s="20">
        <f t="shared" si="3"/>
        <v>1350</v>
      </c>
      <c r="I47" s="20">
        <f t="shared" si="3"/>
        <v>1350</v>
      </c>
      <c r="J47" s="20">
        <f t="shared" si="3"/>
        <v>1350</v>
      </c>
      <c r="K47" s="20">
        <f t="shared" si="3"/>
        <v>1350</v>
      </c>
      <c r="L47" s="20">
        <f t="shared" si="3"/>
        <v>1350</v>
      </c>
      <c r="M47" s="20">
        <f t="shared" si="3"/>
        <v>1350</v>
      </c>
      <c r="N47" s="20">
        <f t="shared" si="3"/>
        <v>1350</v>
      </c>
      <c r="O47" s="20">
        <f>SUM(C47:N47)</f>
        <v>11950</v>
      </c>
      <c r="P47"/>
    </row>
    <row r="48" spans="1:31" s="1" customFormat="1" ht="15.75" x14ac:dyDescent="0.25">
      <c r="B48" t="s">
        <v>19</v>
      </c>
      <c r="C48" s="20">
        <f>SUBTOTAL(109,Table9[ENERO])</f>
        <v>700</v>
      </c>
      <c r="D48" s="20">
        <f>SUBTOTAL(109,Table9[FEBRERO])</f>
        <v>2700</v>
      </c>
      <c r="E48" s="20">
        <f>SUBTOTAL(109,Table9[MARZO])</f>
        <v>3200</v>
      </c>
      <c r="F48" s="20">
        <f>SUBTOTAL(109,Table9[ABRIL])</f>
        <v>2200</v>
      </c>
      <c r="G48" s="20">
        <f>SUBTOTAL(109,Table9[MAYO])</f>
        <v>2200</v>
      </c>
      <c r="H48" s="20">
        <f>SUBTOTAL(109,Table9[JUNIO])</f>
        <v>6650</v>
      </c>
      <c r="I48" s="20">
        <f>SUBTOTAL(109,Table9[JULIO])</f>
        <v>3850</v>
      </c>
      <c r="J48" s="20">
        <f>SUBTOTAL(109,Table9[AGOSTO])</f>
        <v>4850</v>
      </c>
      <c r="K48" s="20">
        <f>SUBTOTAL(109,Table9[SEPTIEMBRE])</f>
        <v>5850</v>
      </c>
      <c r="L48" s="20">
        <f>SUBTOTAL(109,Table9[OCTUBRE])</f>
        <v>6600</v>
      </c>
      <c r="M48" s="20">
        <f>SUBTOTAL(109,Table9[NOVIEMBRE])</f>
        <v>6850</v>
      </c>
      <c r="N48" s="20">
        <f>SUBTOTAL(109,Table9[DICIEMBRE])</f>
        <v>10850</v>
      </c>
      <c r="O48" s="20">
        <f>SUBTOTAL(109,Table9[ANUAL])</f>
        <v>56500</v>
      </c>
      <c r="P48"/>
    </row>
    <row r="49" spans="2:16" s="8" customFormat="1" ht="15" customHeight="1" x14ac:dyDescent="0.25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/>
    </row>
    <row r="50" spans="2:16" s="8" customFormat="1" ht="15" customHeight="1" x14ac:dyDescent="0.25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/>
    </row>
    <row r="51" spans="2:16" s="8" customFormat="1" ht="15" customHeight="1" x14ac:dyDescent="0.3">
      <c r="B51" s="26" t="s">
        <v>24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/>
    </row>
    <row r="52" spans="2:16" ht="15" customHeight="1" x14ac:dyDescent="0.25">
      <c r="B52" t="s">
        <v>20</v>
      </c>
      <c r="C52" t="s">
        <v>1</v>
      </c>
      <c r="D52" t="s">
        <v>2</v>
      </c>
      <c r="E52" t="s">
        <v>3</v>
      </c>
      <c r="F52" t="s">
        <v>4</v>
      </c>
      <c r="G52" t="s">
        <v>5</v>
      </c>
      <c r="H52" t="s">
        <v>6</v>
      </c>
      <c r="I52" t="s">
        <v>7</v>
      </c>
      <c r="J52" t="s">
        <v>8</v>
      </c>
      <c r="K52" t="s">
        <v>9</v>
      </c>
      <c r="L52" t="s">
        <v>10</v>
      </c>
      <c r="M52" t="s">
        <v>11</v>
      </c>
      <c r="N52" t="s">
        <v>12</v>
      </c>
      <c r="O52" t="s">
        <v>13</v>
      </c>
      <c r="P52"/>
    </row>
    <row r="53" spans="2:16" ht="15" customHeight="1" x14ac:dyDescent="0.25">
      <c r="B53" t="s">
        <v>14</v>
      </c>
      <c r="C53" s="21">
        <f>C45/C37</f>
        <v>0.2</v>
      </c>
      <c r="D53" s="21">
        <f t="shared" ref="D53:N53" si="4">D45/D37</f>
        <v>0.6</v>
      </c>
      <c r="E53" s="21">
        <f t="shared" si="4"/>
        <v>0.56666666666666665</v>
      </c>
      <c r="F53" s="21">
        <f t="shared" si="4"/>
        <v>0.35</v>
      </c>
      <c r="G53" s="21">
        <f t="shared" si="4"/>
        <v>0.35</v>
      </c>
      <c r="H53" s="21">
        <f t="shared" si="4"/>
        <v>0.74</v>
      </c>
      <c r="I53" s="21">
        <f t="shared" si="4"/>
        <v>0.33333333333333331</v>
      </c>
      <c r="J53" s="21">
        <f t="shared" si="4"/>
        <v>0.4</v>
      </c>
      <c r="K53" s="21">
        <f t="shared" si="4"/>
        <v>0.47058823529411764</v>
      </c>
      <c r="L53" s="21">
        <f t="shared" si="4"/>
        <v>0.51351351351351349</v>
      </c>
      <c r="M53" s="21">
        <f t="shared" si="4"/>
        <v>0.52631578947368418</v>
      </c>
      <c r="N53" s="21">
        <f t="shared" si="4"/>
        <v>0.9</v>
      </c>
      <c r="O53" s="21">
        <f>AVERAGE(C53:N53)</f>
        <v>0.49586812819010961</v>
      </c>
      <c r="P53"/>
    </row>
    <row r="54" spans="2:16" ht="15" customHeight="1" x14ac:dyDescent="0.25">
      <c r="B54" t="s">
        <v>15</v>
      </c>
      <c r="C54" s="21">
        <f t="shared" ref="C54:N54" si="5">C46/C38</f>
        <v>0</v>
      </c>
      <c r="D54" s="21">
        <f t="shared" si="5"/>
        <v>0.4</v>
      </c>
      <c r="E54" s="21">
        <f t="shared" si="5"/>
        <v>0.4</v>
      </c>
      <c r="F54" s="21">
        <f t="shared" si="5"/>
        <v>0.4</v>
      </c>
      <c r="G54" s="21">
        <f t="shared" si="5"/>
        <v>0.4</v>
      </c>
      <c r="H54" s="21">
        <f t="shared" si="5"/>
        <v>0.64</v>
      </c>
      <c r="I54" s="21">
        <f t="shared" si="5"/>
        <v>0.14285714285714285</v>
      </c>
      <c r="J54" s="21">
        <f t="shared" si="5"/>
        <v>0.14285714285714285</v>
      </c>
      <c r="K54" s="21">
        <f t="shared" si="5"/>
        <v>0.14285714285714285</v>
      </c>
      <c r="L54" s="21">
        <f t="shared" si="5"/>
        <v>0.14285714285714285</v>
      </c>
      <c r="M54" s="21">
        <f t="shared" si="5"/>
        <v>0.14285714285714285</v>
      </c>
      <c r="N54" s="21">
        <f t="shared" si="5"/>
        <v>0.14285714285714285</v>
      </c>
      <c r="O54" s="21">
        <f>AVERAGE(C54:N54)</f>
        <v>0.2580952380952381</v>
      </c>
      <c r="P54"/>
    </row>
    <row r="55" spans="2:16" ht="15" customHeight="1" x14ac:dyDescent="0.25">
      <c r="B55" t="s">
        <v>16</v>
      </c>
      <c r="C55" s="21">
        <f t="shared" ref="C55:N55" si="6">C47/C39</f>
        <v>0.20833333333333334</v>
      </c>
      <c r="D55" s="21">
        <f t="shared" si="6"/>
        <v>0.20833333333333334</v>
      </c>
      <c r="E55" s="21">
        <f t="shared" si="6"/>
        <v>0.20833333333333334</v>
      </c>
      <c r="F55" s="21">
        <f t="shared" si="6"/>
        <v>0.20833333333333334</v>
      </c>
      <c r="G55" s="21">
        <f t="shared" si="6"/>
        <v>0.20833333333333334</v>
      </c>
      <c r="H55" s="21">
        <f t="shared" si="6"/>
        <v>0.5625</v>
      </c>
      <c r="I55" s="21">
        <f t="shared" si="6"/>
        <v>0.5625</v>
      </c>
      <c r="J55" s="21">
        <f t="shared" si="6"/>
        <v>0.5625</v>
      </c>
      <c r="K55" s="21">
        <f t="shared" si="6"/>
        <v>0.5625</v>
      </c>
      <c r="L55" s="21">
        <f t="shared" si="6"/>
        <v>0.5625</v>
      </c>
      <c r="M55" s="21">
        <f t="shared" si="6"/>
        <v>0.5625</v>
      </c>
      <c r="N55" s="21">
        <f t="shared" si="6"/>
        <v>0.5625</v>
      </c>
      <c r="O55" s="21">
        <f>AVERAGE(C55:N55)</f>
        <v>0.41493055555555558</v>
      </c>
      <c r="P55" s="15"/>
    </row>
    <row r="56" spans="2:16" ht="15" customHeight="1" x14ac:dyDescent="0.25">
      <c r="B56" t="s">
        <v>19</v>
      </c>
      <c r="C56" s="22">
        <f>SUBTOTAL(101,Table10[ENERO])</f>
        <v>0.1361111111111111</v>
      </c>
      <c r="D56" s="22">
        <f>SUBTOTAL(101,Table10[FEBRERO])</f>
        <v>0.40277777777777773</v>
      </c>
      <c r="E56" s="22">
        <f>SUBTOTAL(101,Table10[MARZO])</f>
        <v>0.39166666666666666</v>
      </c>
      <c r="F56" s="22">
        <f>SUBTOTAL(101,Table10[ABRIL])</f>
        <v>0.31944444444444448</v>
      </c>
      <c r="G56" s="22">
        <f>SUBTOTAL(101,Table10[MAYO])</f>
        <v>0.31944444444444448</v>
      </c>
      <c r="H56" s="22">
        <f>SUBTOTAL(101,Table10[JUNIO])</f>
        <v>0.64749999999999996</v>
      </c>
      <c r="I56" s="22">
        <f>SUBTOTAL(101,Table10[JULIO])</f>
        <v>0.34623015873015878</v>
      </c>
      <c r="J56" s="22">
        <f>SUBTOTAL(101,Table10[AGOSTO])</f>
        <v>0.36845238095238098</v>
      </c>
      <c r="K56" s="22">
        <f>SUBTOTAL(101,Table10[SEPTIEMBRE])</f>
        <v>0.39198179271708683</v>
      </c>
      <c r="L56" s="22">
        <f>SUBTOTAL(101,Table10[OCTUBRE])</f>
        <v>0.40629021879021882</v>
      </c>
      <c r="M56" s="22">
        <f>SUBTOTAL(101,Table10[NOVIEMBRE])</f>
        <v>0.41055764411027568</v>
      </c>
      <c r="N56" s="22">
        <f>SUBTOTAL(101,Table10[DICIEMBRE])</f>
        <v>0.53511904761904761</v>
      </c>
      <c r="O56" s="22">
        <f>SUBTOTAL(101,Table10[ANUAL])</f>
        <v>0.3896313072803011</v>
      </c>
      <c r="P56" s="15"/>
    </row>
    <row r="57" spans="2:16" ht="15" customHeight="1" x14ac:dyDescent="0.2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ht="15" customHeight="1" x14ac:dyDescent="0.2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2:16" ht="15" customHeight="1" x14ac:dyDescent="0.2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ht="15" customHeight="1" x14ac:dyDescent="0.2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ht="15" customHeight="1" x14ac:dyDescent="0.2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ht="15" customHeight="1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ht="15" customHeight="1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</row>
    <row r="64" spans="2:16" ht="15" customHeight="1" x14ac:dyDescent="0.2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</row>
    <row r="65" spans="3:16" ht="15" customHeight="1" x14ac:dyDescent="0.2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</row>
    <row r="66" spans="3:16" ht="15" customHeight="1" x14ac:dyDescent="0.2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</row>
    <row r="67" spans="3:16" ht="15" customHeight="1" x14ac:dyDescent="0.2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</row>
    <row r="68" spans="3:16" ht="15" customHeight="1" x14ac:dyDescent="0.2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3:16" ht="15" customHeight="1" x14ac:dyDescent="0.2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3:16" ht="15" customHeight="1" x14ac:dyDescent="0.2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3:16" ht="15" customHeight="1" x14ac:dyDescent="0.2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3:16" ht="15" customHeight="1" x14ac:dyDescent="0.2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3:16" ht="15" customHeight="1" x14ac:dyDescent="0.2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3:16" ht="15" customHeight="1" x14ac:dyDescent="0.2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3:16" ht="15" customHeight="1" x14ac:dyDescent="0.2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3:16" ht="15" customHeight="1" x14ac:dyDescent="0.2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3:16" ht="15" customHeight="1" x14ac:dyDescent="0.2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3:16" ht="15" customHeight="1" x14ac:dyDescent="0.2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3:16" ht="15" customHeight="1" x14ac:dyDescent="0.2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3:16" ht="15" customHeight="1" x14ac:dyDescent="0.2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3:16" ht="15" customHeight="1" x14ac:dyDescent="0.2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3:16" ht="15" customHeight="1" x14ac:dyDescent="0.2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3:16" ht="15" customHeight="1" x14ac:dyDescent="0.2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3:16" ht="15" customHeight="1" x14ac:dyDescent="0.2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3:16" ht="15" customHeight="1" x14ac:dyDescent="0.2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3:16" ht="15" customHeight="1" x14ac:dyDescent="0.2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3:16" ht="15" customHeight="1" x14ac:dyDescent="0.2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3:16" ht="15" customHeight="1" x14ac:dyDescent="0.2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3:16" ht="15" customHeight="1" x14ac:dyDescent="0.2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3:16" ht="15" customHeight="1" x14ac:dyDescent="0.2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3:16" ht="15" customHeight="1" x14ac:dyDescent="0.2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3:16" ht="15" customHeight="1" x14ac:dyDescent="0.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3:16" ht="15" customHeight="1" x14ac:dyDescent="0.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3:16" ht="15" customHeight="1" x14ac:dyDescent="0.2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3:16" ht="15" customHeight="1" x14ac:dyDescent="0.2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3:16" ht="15" customHeight="1" x14ac:dyDescent="0.2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3:16" ht="15" customHeight="1" x14ac:dyDescent="0.2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3:16" ht="15" customHeight="1" x14ac:dyDescent="0.2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3:16" ht="15" customHeight="1" x14ac:dyDescent="0.2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3:16" ht="15" customHeight="1" x14ac:dyDescent="0.2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3:16" ht="15" customHeight="1" x14ac:dyDescent="0.2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3:16" ht="15" customHeight="1" x14ac:dyDescent="0.2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3:16" ht="15" customHeight="1" x14ac:dyDescent="0.2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3:16" ht="15" customHeight="1" x14ac:dyDescent="0.2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3:16" ht="15" customHeight="1" x14ac:dyDescent="0.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3:16" ht="15" customHeight="1" x14ac:dyDescent="0.2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3:16" ht="15" customHeight="1" x14ac:dyDescent="0.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3:16" ht="15" customHeight="1" x14ac:dyDescent="0.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3:16" ht="15" customHeight="1" x14ac:dyDescent="0.2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3:16" ht="15" customHeight="1" x14ac:dyDescent="0.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3:16" ht="15" customHeight="1" x14ac:dyDescent="0.2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3:16" ht="15" customHeight="1" x14ac:dyDescent="0.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3:16" ht="15" customHeight="1" x14ac:dyDescent="0.2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3:16" ht="15" customHeight="1" x14ac:dyDescent="0.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3:16" ht="15" customHeight="1" x14ac:dyDescent="0.2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3:16" ht="15" customHeight="1" x14ac:dyDescent="0.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3:16" ht="15" customHeight="1" x14ac:dyDescent="0.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3:16" ht="15" customHeight="1" x14ac:dyDescent="0.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3:16" ht="15" customHeight="1" x14ac:dyDescent="0.2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3:16" ht="15" customHeight="1" x14ac:dyDescent="0.2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3:16" ht="15" customHeight="1" x14ac:dyDescent="0.2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3:16" ht="15" customHeight="1" x14ac:dyDescent="0.2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3:16" ht="15" customHeight="1" x14ac:dyDescent="0.2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3:16" ht="15" customHeight="1" x14ac:dyDescent="0.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3:16" ht="15" customHeight="1" x14ac:dyDescent="0.2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3:16" ht="15" customHeight="1" x14ac:dyDescent="0.2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3:16" ht="15" customHeight="1" x14ac:dyDescent="0.2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3:16" ht="15" customHeight="1" x14ac:dyDescent="0.2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3:16" ht="15" customHeight="1" x14ac:dyDescent="0.2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3:16" ht="15" customHeight="1" x14ac:dyDescent="0.2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3:16" ht="15" customHeight="1" x14ac:dyDescent="0.2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3:16" ht="15" customHeight="1" x14ac:dyDescent="0.2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3:16" ht="15" customHeight="1" x14ac:dyDescent="0.2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5"/>
    </row>
    <row r="134" spans="3:16" ht="15" customHeight="1" x14ac:dyDescent="0.2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5"/>
    </row>
    <row r="135" spans="3:16" ht="15" customHeight="1" x14ac:dyDescent="0.2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5"/>
    </row>
    <row r="136" spans="3:16" ht="15" customHeight="1" x14ac:dyDescent="0.2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5"/>
    </row>
    <row r="137" spans="3:16" ht="15" customHeight="1" x14ac:dyDescent="0.2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5"/>
    </row>
    <row r="138" spans="3:16" ht="15" customHeight="1" x14ac:dyDescent="0.2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3:16" ht="15" customHeight="1" x14ac:dyDescent="0.2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3:16" ht="15" customHeight="1" x14ac:dyDescent="0.2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3:16" ht="15" customHeight="1" x14ac:dyDescent="0.2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3:16" ht="15" customHeight="1" x14ac:dyDescent="0.2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3:16" ht="15" customHeight="1" x14ac:dyDescent="0.2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3:16" ht="15" customHeight="1" x14ac:dyDescent="0.2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3:16" ht="15" customHeight="1" x14ac:dyDescent="0.2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3:16" ht="15" customHeight="1" x14ac:dyDescent="0.2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3:16" ht="15" customHeight="1" x14ac:dyDescent="0.2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3:16" ht="15" customHeight="1" x14ac:dyDescent="0.2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3:16" ht="15" customHeight="1" x14ac:dyDescent="0.2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3:16" ht="15" customHeight="1" x14ac:dyDescent="0.2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3:16" ht="15" customHeight="1" x14ac:dyDescent="0.2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3:16" ht="15" customHeight="1" x14ac:dyDescent="0.2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3:16" ht="15" customHeight="1" x14ac:dyDescent="0.2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3:16" ht="15" customHeight="1" x14ac:dyDescent="0.2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3:16" ht="15" customHeight="1" x14ac:dyDescent="0.2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3:16" ht="15" customHeight="1" x14ac:dyDescent="0.2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3:16" ht="15" customHeight="1" x14ac:dyDescent="0.2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3:16" ht="15" customHeight="1" x14ac:dyDescent="0.2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3:16" ht="15" customHeight="1" x14ac:dyDescent="0.2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3:16" ht="15" customHeight="1" x14ac:dyDescent="0.2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3:16" ht="15" customHeight="1" x14ac:dyDescent="0.2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3:16" ht="15" customHeight="1" x14ac:dyDescent="0.2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3:16" ht="15" customHeight="1" x14ac:dyDescent="0.2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3:16" ht="15" customHeight="1" x14ac:dyDescent="0.2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3:16" ht="15" customHeight="1" x14ac:dyDescent="0.2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3:16" ht="15" customHeight="1" x14ac:dyDescent="0.2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3:16" ht="15" customHeight="1" x14ac:dyDescent="0.2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3:16" ht="15" customHeight="1" x14ac:dyDescent="0.2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3:16" ht="15" customHeight="1" x14ac:dyDescent="0.2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3:16" ht="15" customHeight="1" x14ac:dyDescent="0.2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3:16" ht="15" customHeight="1" x14ac:dyDescent="0.2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3:16" ht="15" customHeight="1" x14ac:dyDescent="0.2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3:16" ht="15" customHeight="1" x14ac:dyDescent="0.2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3:16" ht="15" customHeight="1" x14ac:dyDescent="0.2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3:16" ht="15" customHeight="1" x14ac:dyDescent="0.2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3:16" ht="15" customHeight="1" x14ac:dyDescent="0.2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3:16" ht="15" customHeight="1" x14ac:dyDescent="0.2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3:16" ht="15" customHeight="1" x14ac:dyDescent="0.2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3:16" ht="15" customHeight="1" x14ac:dyDescent="0.2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3:16" ht="15" customHeight="1" x14ac:dyDescent="0.2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3:16" ht="15" customHeight="1" x14ac:dyDescent="0.2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3:16" ht="15" customHeight="1" x14ac:dyDescent="0.2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3:16" ht="15" customHeight="1" x14ac:dyDescent="0.2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3:16" ht="15" customHeight="1" x14ac:dyDescent="0.2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3:16" ht="15" customHeight="1" x14ac:dyDescent="0.2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3:16" ht="15" customHeight="1" x14ac:dyDescent="0.2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3:16" ht="15" customHeight="1" x14ac:dyDescent="0.2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3:16" ht="15" customHeight="1" x14ac:dyDescent="0.2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3:16" ht="15" customHeight="1" x14ac:dyDescent="0.2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3:16" ht="15" customHeight="1" x14ac:dyDescent="0.2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3:16" ht="15" customHeight="1" x14ac:dyDescent="0.2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3:16" ht="15" customHeight="1" x14ac:dyDescent="0.2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3:16" ht="15" customHeight="1" x14ac:dyDescent="0.2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3:16" ht="15" customHeight="1" x14ac:dyDescent="0.2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3:16" ht="15" customHeight="1" x14ac:dyDescent="0.2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3:16" ht="15" customHeight="1" x14ac:dyDescent="0.2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3:16" ht="15" customHeight="1" x14ac:dyDescent="0.2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3:16" ht="15" customHeight="1" x14ac:dyDescent="0.2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3:16" ht="15" customHeight="1" x14ac:dyDescent="0.2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3:16" ht="15" customHeight="1" x14ac:dyDescent="0.2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3:16" ht="15" customHeight="1" x14ac:dyDescent="0.2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3:16" ht="15" customHeight="1" x14ac:dyDescent="0.2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3:16" ht="15" customHeight="1" x14ac:dyDescent="0.2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3:16" ht="15" customHeight="1" x14ac:dyDescent="0.2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3:16" ht="15" customHeight="1" x14ac:dyDescent="0.2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3:16" ht="15" customHeight="1" x14ac:dyDescent="0.2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3:16" ht="15" customHeight="1" x14ac:dyDescent="0.2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3:16" ht="15" customHeight="1" x14ac:dyDescent="0.2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3:16" ht="15" customHeight="1" x14ac:dyDescent="0.2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3:16" ht="15" customHeight="1" x14ac:dyDescent="0.2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3:16" ht="15" customHeight="1" x14ac:dyDescent="0.2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3:16" ht="15" customHeight="1" x14ac:dyDescent="0.2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3:16" ht="15" customHeight="1" x14ac:dyDescent="0.2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3:16" ht="15" customHeight="1" x14ac:dyDescent="0.2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3:16" ht="15" customHeight="1" x14ac:dyDescent="0.2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3:16" ht="15" customHeight="1" x14ac:dyDescent="0.2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3:16" ht="15" customHeight="1" x14ac:dyDescent="0.2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3:16" ht="15" customHeight="1" x14ac:dyDescent="0.2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3:16" ht="15" customHeight="1" x14ac:dyDescent="0.2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3:16" ht="15" customHeight="1" x14ac:dyDescent="0.2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3:16" ht="15" customHeight="1" x14ac:dyDescent="0.2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3:16" ht="15" customHeight="1" x14ac:dyDescent="0.2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3:16" ht="15" customHeight="1" x14ac:dyDescent="0.2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3:16" ht="15" customHeight="1" x14ac:dyDescent="0.2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3:16" ht="15" customHeight="1" x14ac:dyDescent="0.2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3:16" ht="15" customHeight="1" x14ac:dyDescent="0.2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3:16" ht="15" customHeight="1" x14ac:dyDescent="0.2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3:16" ht="15" customHeight="1" x14ac:dyDescent="0.2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3:16" ht="15" customHeight="1" x14ac:dyDescent="0.2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3:16" ht="15" customHeight="1" x14ac:dyDescent="0.2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3:16" ht="15" customHeight="1" x14ac:dyDescent="0.2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3:16" ht="15" customHeight="1" x14ac:dyDescent="0.2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3:16" ht="15" customHeight="1" x14ac:dyDescent="0.2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3:16" ht="15" customHeight="1" x14ac:dyDescent="0.2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3:16" ht="15" customHeight="1" x14ac:dyDescent="0.2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3:16" ht="15" customHeight="1" x14ac:dyDescent="0.2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3:16" ht="15" customHeight="1" x14ac:dyDescent="0.2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3:16" ht="15" customHeight="1" x14ac:dyDescent="0.2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3:16" ht="15" customHeight="1" x14ac:dyDescent="0.2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3:16" ht="15" customHeight="1" x14ac:dyDescent="0.2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3:16" ht="15" customHeight="1" x14ac:dyDescent="0.2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3:16" ht="15" customHeight="1" x14ac:dyDescent="0.2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3:16" ht="15" customHeight="1" x14ac:dyDescent="0.2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3:16" ht="15" customHeight="1" x14ac:dyDescent="0.2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3:16" ht="15" customHeight="1" x14ac:dyDescent="0.2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3:16" ht="15" customHeight="1" x14ac:dyDescent="0.2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3:16" ht="15" customHeight="1" x14ac:dyDescent="0.2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3:16" ht="15" customHeight="1" x14ac:dyDescent="0.2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3:16" ht="15" customHeight="1" x14ac:dyDescent="0.2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3:16" ht="15" customHeight="1" x14ac:dyDescent="0.2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3:16" ht="15" customHeight="1" x14ac:dyDescent="0.2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3:16" ht="15" customHeight="1" x14ac:dyDescent="0.2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3:16" ht="15" customHeight="1" x14ac:dyDescent="0.2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3:16" ht="15" customHeight="1" x14ac:dyDescent="0.2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3:16" ht="15" customHeight="1" x14ac:dyDescent="0.2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3:16" ht="15" customHeight="1" x14ac:dyDescent="0.2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3:16" ht="15" customHeight="1" x14ac:dyDescent="0.2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3:16" ht="15" customHeight="1" x14ac:dyDescent="0.2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3:16" ht="15" customHeight="1" x14ac:dyDescent="0.2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3:16" ht="15" customHeight="1" x14ac:dyDescent="0.2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3:16" ht="15" customHeight="1" x14ac:dyDescent="0.2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3:16" ht="15" customHeight="1" x14ac:dyDescent="0.2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3:16" ht="15" customHeight="1" x14ac:dyDescent="0.2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3:16" ht="15" customHeight="1" x14ac:dyDescent="0.2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3:16" ht="15" customHeight="1" x14ac:dyDescent="0.2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3:16" ht="15" customHeight="1" x14ac:dyDescent="0.2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3:16" ht="15" customHeight="1" x14ac:dyDescent="0.2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3:16" ht="15" customHeight="1" x14ac:dyDescent="0.2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3:16" ht="15" customHeight="1" x14ac:dyDescent="0.2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3:16" ht="15" customHeight="1" x14ac:dyDescent="0.2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3:16" ht="15" customHeight="1" x14ac:dyDescent="0.2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3:16" ht="15" customHeight="1" x14ac:dyDescent="0.2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3:16" ht="15" customHeight="1" x14ac:dyDescent="0.2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3:16" ht="15" customHeight="1" x14ac:dyDescent="0.2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3:16" ht="15" customHeight="1" x14ac:dyDescent="0.2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3:16" ht="15" customHeight="1" x14ac:dyDescent="0.2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3:16" ht="15" customHeight="1" x14ac:dyDescent="0.2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3:16" ht="15" customHeight="1" x14ac:dyDescent="0.2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3:16" ht="15" customHeight="1" x14ac:dyDescent="0.2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3:16" ht="15" customHeight="1" x14ac:dyDescent="0.2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3:16" ht="15" customHeight="1" x14ac:dyDescent="0.2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3:16" ht="15" customHeight="1" x14ac:dyDescent="0.2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3:16" ht="15" customHeight="1" x14ac:dyDescent="0.2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3:16" ht="15" customHeight="1" x14ac:dyDescent="0.2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3:16" ht="15" customHeight="1" x14ac:dyDescent="0.2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3:16" ht="15" customHeight="1" x14ac:dyDescent="0.2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3:16" ht="15" customHeight="1" x14ac:dyDescent="0.2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3:16" ht="15" customHeight="1" x14ac:dyDescent="0.2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3:16" ht="15" customHeight="1" x14ac:dyDescent="0.2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3:16" ht="15" customHeight="1" x14ac:dyDescent="0.2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3:16" ht="15" customHeight="1" x14ac:dyDescent="0.2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3:16" ht="15" customHeight="1" x14ac:dyDescent="0.2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3:16" ht="15" customHeight="1" x14ac:dyDescent="0.2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3:16" ht="15" customHeight="1" x14ac:dyDescent="0.2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3:16" ht="15" customHeight="1" x14ac:dyDescent="0.2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3:16" ht="15" customHeight="1" x14ac:dyDescent="0.2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3:16" ht="15" customHeight="1" x14ac:dyDescent="0.2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3:16" ht="15" customHeight="1" x14ac:dyDescent="0.2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3:16" ht="15" customHeight="1" x14ac:dyDescent="0.2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3:16" ht="15" customHeight="1" x14ac:dyDescent="0.2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3:16" ht="15" customHeight="1" x14ac:dyDescent="0.2"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3:16" ht="15" customHeight="1" x14ac:dyDescent="0.2"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3:16" ht="15" customHeight="1" x14ac:dyDescent="0.2"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3:16" ht="15" customHeight="1" x14ac:dyDescent="0.2"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3:16" ht="15" customHeight="1" x14ac:dyDescent="0.2"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3:16" ht="15" customHeight="1" x14ac:dyDescent="0.2"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3:16" ht="15" customHeight="1" x14ac:dyDescent="0.2"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3:16" ht="15" customHeight="1" x14ac:dyDescent="0.2"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3:16" ht="15" customHeight="1" x14ac:dyDescent="0.2"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3:16" ht="15" customHeight="1" x14ac:dyDescent="0.2"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3:16" ht="15" customHeight="1" x14ac:dyDescent="0.2"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3:16" ht="15" customHeight="1" x14ac:dyDescent="0.2"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3:16" ht="15" customHeight="1" x14ac:dyDescent="0.2"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3:16" ht="15" customHeight="1" x14ac:dyDescent="0.2"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3:16" ht="15" customHeight="1" x14ac:dyDescent="0.2"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3:16" ht="15" customHeight="1" x14ac:dyDescent="0.2"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3:16" ht="15" customHeight="1" x14ac:dyDescent="0.2"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3:16" ht="15" customHeight="1" x14ac:dyDescent="0.2"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3:16" ht="15" customHeight="1" x14ac:dyDescent="0.2"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3:16" ht="15" customHeight="1" x14ac:dyDescent="0.2"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3:16" ht="15" customHeight="1" x14ac:dyDescent="0.2"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3:16" ht="15" customHeight="1" x14ac:dyDescent="0.2"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3:16" ht="15" customHeight="1" x14ac:dyDescent="0.2"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3:16" ht="15" customHeight="1" x14ac:dyDescent="0.2"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3:16" ht="15" customHeight="1" x14ac:dyDescent="0.2"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3:16" ht="15" customHeight="1" x14ac:dyDescent="0.2"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3:16" ht="15" customHeight="1" x14ac:dyDescent="0.2"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3:16" ht="15" customHeight="1" x14ac:dyDescent="0.2"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3:16" ht="15" customHeight="1" x14ac:dyDescent="0.2"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3:16" ht="15" customHeight="1" x14ac:dyDescent="0.2"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3:16" ht="15" customHeight="1" x14ac:dyDescent="0.2"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3:16" ht="15" customHeight="1" x14ac:dyDescent="0.2"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3:16" ht="15" customHeight="1" x14ac:dyDescent="0.2"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3:16" ht="15" customHeight="1" x14ac:dyDescent="0.2"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3:16" ht="15" customHeight="1" x14ac:dyDescent="0.2"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3:16" ht="15" customHeight="1" x14ac:dyDescent="0.2"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3:16" ht="15" customHeight="1" x14ac:dyDescent="0.2"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3:16" ht="15" customHeight="1" x14ac:dyDescent="0.2"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3:16" ht="15" customHeight="1" x14ac:dyDescent="0.2"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3:16" ht="15" customHeight="1" x14ac:dyDescent="0.2"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3:16" ht="15" customHeight="1" x14ac:dyDescent="0.2"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3:16" ht="15" customHeight="1" x14ac:dyDescent="0.2"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3:16" ht="15" customHeight="1" x14ac:dyDescent="0.2"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3:16" ht="15" customHeight="1" x14ac:dyDescent="0.2"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3:16" ht="15" customHeight="1" x14ac:dyDescent="0.2"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3:16" ht="15" customHeight="1" x14ac:dyDescent="0.2"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3:16" ht="15" customHeight="1" x14ac:dyDescent="0.2"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3:16" ht="15" customHeight="1" x14ac:dyDescent="0.2"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3:16" ht="15" customHeight="1" x14ac:dyDescent="0.2"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3:16" ht="15" customHeight="1" x14ac:dyDescent="0.2"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3:16" ht="15" customHeight="1" x14ac:dyDescent="0.2"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3:16" ht="15" customHeight="1" x14ac:dyDescent="0.2"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3:16" ht="15" customHeight="1" x14ac:dyDescent="0.2"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3:16" ht="15" customHeight="1" x14ac:dyDescent="0.2"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3:16" ht="15" customHeight="1" x14ac:dyDescent="0.2"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3:16" ht="15" customHeight="1" x14ac:dyDescent="0.2"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3:16" ht="15" customHeight="1" x14ac:dyDescent="0.2"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3:16" ht="15" customHeight="1" x14ac:dyDescent="0.2"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3:16" ht="15" customHeight="1" x14ac:dyDescent="0.2"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3:16" ht="15" customHeight="1" x14ac:dyDescent="0.2"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3:16" ht="15" customHeight="1" x14ac:dyDescent="0.2"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3:16" ht="15" customHeight="1" x14ac:dyDescent="0.2"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3:16" ht="15" customHeight="1" x14ac:dyDescent="0.2"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3:16" ht="15" customHeight="1" x14ac:dyDescent="0.2"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3:16" ht="15" customHeight="1" x14ac:dyDescent="0.2"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3:16" ht="15" customHeight="1" x14ac:dyDescent="0.2"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3:16" ht="15" customHeight="1" x14ac:dyDescent="0.2"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3:16" ht="15" customHeight="1" x14ac:dyDescent="0.2"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3:16" ht="15" customHeight="1" x14ac:dyDescent="0.2"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3:16" ht="15" customHeight="1" x14ac:dyDescent="0.2"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3:16" ht="15" customHeight="1" x14ac:dyDescent="0.2"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3:16" ht="15" customHeight="1" x14ac:dyDescent="0.2"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3:16" ht="15" customHeight="1" x14ac:dyDescent="0.2"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3:16" ht="15" customHeight="1" x14ac:dyDescent="0.2"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3:16" ht="15" customHeight="1" x14ac:dyDescent="0.2"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3:16" ht="15" customHeight="1" x14ac:dyDescent="0.2"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3:16" ht="15" customHeight="1" x14ac:dyDescent="0.2"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3:16" ht="15" customHeight="1" x14ac:dyDescent="0.2"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3:16" ht="15" customHeight="1" x14ac:dyDescent="0.2"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3:16" ht="15" customHeight="1" x14ac:dyDescent="0.2"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3:16" ht="15" customHeight="1" x14ac:dyDescent="0.2"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3:16" ht="15" customHeight="1" x14ac:dyDescent="0.2"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3:16" ht="15" customHeight="1" x14ac:dyDescent="0.2"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3:16" ht="15" customHeight="1" x14ac:dyDescent="0.2"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3:16" ht="15" customHeight="1" x14ac:dyDescent="0.2"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3:16" ht="15" customHeight="1" x14ac:dyDescent="0.2"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3:16" ht="15" customHeight="1" x14ac:dyDescent="0.2"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3:16" ht="15" customHeight="1" x14ac:dyDescent="0.2"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3:16" ht="15" customHeight="1" x14ac:dyDescent="0.2"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3:16" ht="15" customHeight="1" x14ac:dyDescent="0.2"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3:16" ht="15" customHeight="1" x14ac:dyDescent="0.2"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3:16" ht="15" customHeight="1" x14ac:dyDescent="0.2"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3:16" ht="15" customHeight="1" x14ac:dyDescent="0.2"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3:16" ht="15" customHeight="1" x14ac:dyDescent="0.2"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3:16" ht="15" customHeight="1" x14ac:dyDescent="0.2"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3:16" ht="15" customHeight="1" x14ac:dyDescent="0.2"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3:16" ht="15" customHeight="1" x14ac:dyDescent="0.2"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3:16" ht="15" customHeight="1" x14ac:dyDescent="0.2"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3:16" ht="15" customHeight="1" x14ac:dyDescent="0.2"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3:16" ht="15" customHeight="1" x14ac:dyDescent="0.2"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3:16" ht="15" customHeight="1" x14ac:dyDescent="0.2"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3:16" ht="15" customHeight="1" x14ac:dyDescent="0.2"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3:16" ht="15" customHeight="1" x14ac:dyDescent="0.2"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3:16" ht="15" customHeight="1" x14ac:dyDescent="0.2"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3:16" ht="15" customHeight="1" x14ac:dyDescent="0.2"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3:16" ht="15" customHeight="1" x14ac:dyDescent="0.2"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3:16" ht="15" customHeight="1" x14ac:dyDescent="0.2"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3:16" ht="15" customHeight="1" x14ac:dyDescent="0.2"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3:16" ht="15" customHeight="1" x14ac:dyDescent="0.2"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3:16" ht="15" customHeight="1" x14ac:dyDescent="0.2"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3:16" ht="15" customHeight="1" x14ac:dyDescent="0.2"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3:16" ht="15" customHeight="1" x14ac:dyDescent="0.2"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3:16" ht="15" customHeight="1" x14ac:dyDescent="0.2"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3:16" ht="15" customHeight="1" x14ac:dyDescent="0.2"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3:16" ht="15" customHeight="1" x14ac:dyDescent="0.2"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3:16" ht="15" customHeight="1" x14ac:dyDescent="0.2"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3:16" ht="15" customHeight="1" x14ac:dyDescent="0.2"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3:16" ht="15" customHeight="1" x14ac:dyDescent="0.2"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3:16" ht="15" customHeight="1" x14ac:dyDescent="0.2"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3:16" ht="15" customHeight="1" x14ac:dyDescent="0.2"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3:16" ht="15" customHeight="1" x14ac:dyDescent="0.2"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3:16" ht="15" customHeight="1" x14ac:dyDescent="0.2"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3:16" ht="15" customHeight="1" x14ac:dyDescent="0.2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3:16" ht="15" customHeight="1" x14ac:dyDescent="0.2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3:16" ht="15" customHeight="1" x14ac:dyDescent="0.2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3:16" ht="15" customHeight="1" x14ac:dyDescent="0.2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3:16" ht="15" customHeight="1" x14ac:dyDescent="0.2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3:16" ht="15" customHeight="1" x14ac:dyDescent="0.2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3:16" ht="15" customHeight="1" x14ac:dyDescent="0.2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3:16" ht="15" customHeight="1" x14ac:dyDescent="0.2"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3:16" ht="15" customHeight="1" x14ac:dyDescent="0.2"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3:16" ht="15" customHeight="1" x14ac:dyDescent="0.2"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3:16" ht="15" customHeight="1" x14ac:dyDescent="0.2"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3:16" ht="15" customHeight="1" x14ac:dyDescent="0.2"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3:16" ht="15" customHeight="1" x14ac:dyDescent="0.2"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3:16" ht="15" customHeight="1" x14ac:dyDescent="0.2"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3:16" ht="15" customHeight="1" x14ac:dyDescent="0.2"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3:16" ht="15" customHeight="1" x14ac:dyDescent="0.2"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3:16" ht="15" customHeight="1" x14ac:dyDescent="0.2"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</row>
    <row r="440" spans="3:16" ht="15" customHeight="1" x14ac:dyDescent="0.2"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</row>
    <row r="441" spans="3:16" ht="15" customHeight="1" x14ac:dyDescent="0.2"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 spans="3:16" ht="15" customHeight="1" x14ac:dyDescent="0.2"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</row>
    <row r="443" spans="3:16" ht="15" customHeight="1" x14ac:dyDescent="0.2"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</row>
    <row r="444" spans="3:16" ht="15" customHeight="1" x14ac:dyDescent="0.2"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  <row r="445" spans="3:16" ht="15" customHeight="1" x14ac:dyDescent="0.2"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</row>
    <row r="446" spans="3:16" ht="15" customHeight="1" x14ac:dyDescent="0.2"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</row>
    <row r="447" spans="3:16" ht="15" customHeight="1" x14ac:dyDescent="0.2"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</row>
    <row r="448" spans="3:16" ht="15" customHeight="1" x14ac:dyDescent="0.2"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</row>
    <row r="449" spans="3:16" ht="15" customHeight="1" x14ac:dyDescent="0.2"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</row>
    <row r="450" spans="3:16" ht="15" customHeight="1" x14ac:dyDescent="0.2"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</row>
    <row r="451" spans="3:16" ht="15" customHeight="1" x14ac:dyDescent="0.2"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</row>
    <row r="452" spans="3:16" ht="15" customHeight="1" x14ac:dyDescent="0.2"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</row>
    <row r="453" spans="3:16" ht="15" customHeight="1" x14ac:dyDescent="0.2"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</row>
    <row r="454" spans="3:16" ht="15" customHeight="1" x14ac:dyDescent="0.2"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</row>
    <row r="455" spans="3:16" ht="15" customHeight="1" x14ac:dyDescent="0.2"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3:16" ht="15" customHeight="1" x14ac:dyDescent="0.2"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</row>
    <row r="457" spans="3:16" ht="15" customHeight="1" x14ac:dyDescent="0.2"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</row>
    <row r="458" spans="3:16" ht="15" customHeight="1" x14ac:dyDescent="0.2"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3:16" ht="15" customHeight="1" x14ac:dyDescent="0.2"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3:16" ht="15" customHeight="1" x14ac:dyDescent="0.2"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</row>
    <row r="461" spans="3:16" ht="15" customHeight="1" x14ac:dyDescent="0.2"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</row>
    <row r="462" spans="3:16" ht="15" customHeight="1" x14ac:dyDescent="0.2"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</row>
    <row r="463" spans="3:16" ht="15" customHeight="1" x14ac:dyDescent="0.2"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3:16" ht="15" customHeight="1" x14ac:dyDescent="0.2"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3:16" ht="15" customHeight="1" x14ac:dyDescent="0.2"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3:16" ht="15" customHeight="1" x14ac:dyDescent="0.2"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3:16" ht="15" customHeight="1" x14ac:dyDescent="0.2"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</row>
    <row r="468" spans="3:16" ht="15" customHeight="1" x14ac:dyDescent="0.2"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</row>
    <row r="469" spans="3:16" ht="15" customHeight="1" x14ac:dyDescent="0.2"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</row>
    <row r="470" spans="3:16" ht="15" customHeight="1" x14ac:dyDescent="0.2"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3:16" ht="15" customHeight="1" x14ac:dyDescent="0.2"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</row>
    <row r="472" spans="3:16" ht="15" customHeight="1" x14ac:dyDescent="0.2"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3:16" ht="15" customHeight="1" x14ac:dyDescent="0.2"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3:16" ht="15" customHeight="1" x14ac:dyDescent="0.2"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</row>
    <row r="475" spans="3:16" ht="15" customHeight="1" x14ac:dyDescent="0.2"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3:16" ht="15" customHeight="1" x14ac:dyDescent="0.2"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3:16" ht="15" customHeight="1" x14ac:dyDescent="0.2"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</row>
    <row r="478" spans="3:16" ht="15" customHeight="1" x14ac:dyDescent="0.2"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3:16" ht="15" customHeight="1" x14ac:dyDescent="0.2"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  <row r="480" spans="3:16" ht="15" customHeight="1" x14ac:dyDescent="0.2"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3:16" ht="15" customHeight="1" x14ac:dyDescent="0.2"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</row>
    <row r="482" spans="3:16" ht="15" customHeight="1" x14ac:dyDescent="0.2"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3:16" ht="15" customHeight="1" x14ac:dyDescent="0.2"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3:16" ht="15" customHeight="1" x14ac:dyDescent="0.2"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</row>
    <row r="485" spans="3:16" ht="15" customHeight="1" x14ac:dyDescent="0.2"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3:16" ht="15" customHeight="1" x14ac:dyDescent="0.2"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3:16" ht="15" customHeight="1" x14ac:dyDescent="0.2"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3:16" ht="15" customHeight="1" x14ac:dyDescent="0.2"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</row>
    <row r="489" spans="3:16" ht="15" customHeight="1" x14ac:dyDescent="0.2"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3:16" ht="15" customHeight="1" x14ac:dyDescent="0.2"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3:16" ht="15" customHeight="1" x14ac:dyDescent="0.2"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</row>
    <row r="492" spans="3:16" ht="15" customHeight="1" x14ac:dyDescent="0.2"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</row>
    <row r="493" spans="3:16" ht="15" customHeight="1" x14ac:dyDescent="0.2"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3:16" ht="15" customHeight="1" x14ac:dyDescent="0.2"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3:16" ht="15" customHeight="1" x14ac:dyDescent="0.2"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3:16" ht="15" customHeight="1" x14ac:dyDescent="0.2"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</row>
    <row r="497" spans="3:16" ht="15" customHeight="1" x14ac:dyDescent="0.2"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3:16" ht="15" customHeight="1" x14ac:dyDescent="0.2"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3:16" ht="15" customHeight="1" x14ac:dyDescent="0.2"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3:16" ht="15" customHeight="1" x14ac:dyDescent="0.2"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3:16" ht="15" customHeight="1" x14ac:dyDescent="0.2"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3:16" ht="15" customHeight="1" x14ac:dyDescent="0.2"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3:16" ht="15" customHeight="1" x14ac:dyDescent="0.2"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3:16" ht="15" customHeight="1" x14ac:dyDescent="0.2"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3:16" ht="15" customHeight="1" x14ac:dyDescent="0.2"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3:16" ht="15" customHeight="1" x14ac:dyDescent="0.2"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3:16" ht="15" customHeight="1" x14ac:dyDescent="0.2"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3:16" ht="15" customHeight="1" x14ac:dyDescent="0.2"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3:16" ht="15" customHeight="1" x14ac:dyDescent="0.2"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3:16" ht="15" customHeight="1" x14ac:dyDescent="0.2"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3:16" ht="15" customHeight="1" x14ac:dyDescent="0.2"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3:16" ht="15" customHeight="1" x14ac:dyDescent="0.2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3:16" ht="15" customHeight="1" x14ac:dyDescent="0.2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3:16" ht="15" customHeight="1" x14ac:dyDescent="0.2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3:16" ht="15" customHeight="1" x14ac:dyDescent="0.2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3:16" ht="15" customHeight="1" x14ac:dyDescent="0.2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3:16" ht="15" customHeight="1" x14ac:dyDescent="0.2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3:16" ht="15" customHeight="1" x14ac:dyDescent="0.2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3:16" ht="15" customHeight="1" x14ac:dyDescent="0.2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3:16" ht="15" customHeight="1" x14ac:dyDescent="0.2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3:16" ht="15" customHeight="1" x14ac:dyDescent="0.2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3:16" ht="15" customHeight="1" x14ac:dyDescent="0.2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3:16" ht="15" customHeight="1" x14ac:dyDescent="0.2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3:16" ht="15" customHeight="1" x14ac:dyDescent="0.2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3:16" ht="15" customHeight="1" x14ac:dyDescent="0.2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3:16" ht="15" customHeight="1" x14ac:dyDescent="0.2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3:16" ht="15" customHeight="1" x14ac:dyDescent="0.2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3:16" ht="15" customHeight="1" x14ac:dyDescent="0.2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3:16" ht="15" customHeight="1" x14ac:dyDescent="0.2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3:16" ht="15" customHeight="1" x14ac:dyDescent="0.2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3:16" ht="15" customHeight="1" x14ac:dyDescent="0.2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3:16" ht="15" customHeight="1" x14ac:dyDescent="0.2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3:16" ht="15" customHeight="1" x14ac:dyDescent="0.2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3:16" ht="15" customHeight="1" x14ac:dyDescent="0.2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3:16" ht="15" customHeight="1" x14ac:dyDescent="0.2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3:16" ht="15" customHeight="1" x14ac:dyDescent="0.2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3:16" ht="15" customHeight="1" x14ac:dyDescent="0.2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3:16" ht="15" customHeight="1" x14ac:dyDescent="0.2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3:16" ht="15" customHeight="1" x14ac:dyDescent="0.2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3:16" ht="15" customHeight="1" x14ac:dyDescent="0.2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3:16" ht="15" customHeight="1" x14ac:dyDescent="0.2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3:16" ht="15" customHeight="1" x14ac:dyDescent="0.2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3:16" ht="15" customHeight="1" x14ac:dyDescent="0.2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3:16" ht="15" customHeight="1" x14ac:dyDescent="0.2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3:16" ht="15" customHeight="1" x14ac:dyDescent="0.2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3:16" ht="15" customHeight="1" x14ac:dyDescent="0.2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3:16" ht="15" customHeight="1" x14ac:dyDescent="0.2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3:16" ht="15" customHeight="1" x14ac:dyDescent="0.2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3:16" ht="15" customHeight="1" x14ac:dyDescent="0.2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3:16" ht="15" customHeight="1" x14ac:dyDescent="0.2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3:16" ht="15" customHeight="1" x14ac:dyDescent="0.2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3:16" ht="15" customHeight="1" x14ac:dyDescent="0.2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3:16" ht="15" customHeight="1" x14ac:dyDescent="0.2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3:16" ht="15" customHeight="1" x14ac:dyDescent="0.2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3:16" ht="15" customHeight="1" x14ac:dyDescent="0.2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3:16" ht="15" customHeight="1" x14ac:dyDescent="0.2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3:16" ht="15" customHeight="1" x14ac:dyDescent="0.2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3:16" ht="15" customHeight="1" x14ac:dyDescent="0.2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3:16" ht="15" customHeight="1" x14ac:dyDescent="0.2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3:16" ht="15" customHeight="1" x14ac:dyDescent="0.2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3:16" ht="15" customHeight="1" x14ac:dyDescent="0.2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3:16" ht="15" customHeight="1" x14ac:dyDescent="0.2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3:16" ht="15" customHeight="1" x14ac:dyDescent="0.2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3:16" ht="15" customHeight="1" x14ac:dyDescent="0.2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3:16" ht="15" customHeight="1" x14ac:dyDescent="0.2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3:16" ht="15" customHeight="1" x14ac:dyDescent="0.2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3:16" ht="15" customHeight="1" x14ac:dyDescent="0.2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3:16" ht="15" customHeight="1" x14ac:dyDescent="0.2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3:16" ht="15" customHeight="1" x14ac:dyDescent="0.2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3:16" ht="15" customHeight="1" x14ac:dyDescent="0.2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3:16" ht="15" customHeight="1" x14ac:dyDescent="0.2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3:16" ht="15" customHeight="1" x14ac:dyDescent="0.2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3:16" ht="15" customHeight="1" x14ac:dyDescent="0.2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3:16" ht="15" customHeight="1" x14ac:dyDescent="0.2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3:16" x14ac:dyDescent="0.2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3:16" x14ac:dyDescent="0.2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3:15" x14ac:dyDescent="0.2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3:15" x14ac:dyDescent="0.2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3:15" x14ac:dyDescent="0.2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</row>
  </sheetData>
  <mergeCells count="6">
    <mergeCell ref="B51:O51"/>
    <mergeCell ref="B25:O25"/>
    <mergeCell ref="B7:O7"/>
    <mergeCell ref="B17:O17"/>
    <mergeCell ref="B35:O35"/>
    <mergeCell ref="B43:O43"/>
  </mergeCells>
  <phoneticPr fontId="11" type="noConversion"/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D5" sqref="D5"/>
    </sheetView>
  </sheetViews>
  <sheetFormatPr baseColWidth="10" defaultColWidth="9.140625" defaultRowHeight="15" x14ac:dyDescent="0.25"/>
  <cols>
    <col min="2" max="2" width="12.140625" bestFit="1" customWidth="1"/>
    <col min="3" max="15" width="21.5703125" customWidth="1"/>
  </cols>
  <sheetData>
    <row r="1" spans="1:15" ht="30" customHeight="1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8"/>
    </row>
    <row r="4" spans="1:15" x14ac:dyDescent="0.25">
      <c r="B4" t="s">
        <v>20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t="43.5" customHeight="1" x14ac:dyDescent="0.25">
      <c r="B5" s="23" t="s">
        <v>14</v>
      </c>
      <c r="C5" s="24" t="s">
        <v>28</v>
      </c>
      <c r="D5" s="24"/>
      <c r="E5" s="24"/>
      <c r="F5" s="24" t="s">
        <v>29</v>
      </c>
      <c r="G5" s="24"/>
      <c r="H5" s="24"/>
      <c r="I5" s="24"/>
      <c r="J5" s="24"/>
      <c r="K5" s="24"/>
      <c r="L5" s="24"/>
      <c r="M5" s="24"/>
      <c r="N5" s="24"/>
      <c r="O5" s="24"/>
    </row>
    <row r="6" spans="1:15" ht="43.5" customHeight="1" x14ac:dyDescent="0.25">
      <c r="B6" s="23" t="s">
        <v>15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43.5" customHeight="1" x14ac:dyDescent="0.25">
      <c r="B7" s="23" t="s">
        <v>16</v>
      </c>
      <c r="C7" s="24"/>
      <c r="D7" s="24" t="s">
        <v>30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43.5" customHeight="1" x14ac:dyDescent="0.25"/>
    <row r="9" spans="1:15" ht="43.5" customHeight="1" x14ac:dyDescent="0.25"/>
    <row r="10" spans="1:15" ht="43.5" customHeight="1" x14ac:dyDescent="0.25"/>
    <row r="11" spans="1:15" ht="43.5" customHeight="1" x14ac:dyDescent="0.25"/>
    <row r="12" spans="1:15" ht="43.5" customHeight="1" x14ac:dyDescent="0.25"/>
    <row r="13" spans="1:15" ht="43.5" customHeight="1" x14ac:dyDescent="0.25"/>
    <row r="14" spans="1:15" ht="43.5" customHeight="1" x14ac:dyDescent="0.25"/>
    <row r="15" spans="1:15" ht="43.5" customHeight="1" x14ac:dyDescent="0.25"/>
    <row r="16" spans="1:15" ht="43.5" customHeight="1" x14ac:dyDescent="0.25"/>
    <row r="17" ht="43.5" customHeight="1" x14ac:dyDescent="0.25"/>
    <row r="18" ht="43.5" customHeight="1" x14ac:dyDescent="0.25"/>
    <row r="19" ht="43.5" customHeight="1" x14ac:dyDescent="0.25"/>
    <row r="20" ht="43.5" customHeight="1" x14ac:dyDescent="0.25"/>
    <row r="21" ht="43.5" customHeight="1" x14ac:dyDescent="0.25"/>
    <row r="22" ht="43.5" customHeight="1" x14ac:dyDescent="0.25"/>
  </sheetData>
  <mergeCells count="1">
    <mergeCell ref="A1:N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Zambrano</dc:creator>
  <cp:lastModifiedBy>Curro herreros</cp:lastModifiedBy>
  <dcterms:created xsi:type="dcterms:W3CDTF">2022-08-30T18:37:08Z</dcterms:created>
  <dcterms:modified xsi:type="dcterms:W3CDTF">2022-09-02T21:59:18Z</dcterms:modified>
</cp:coreProperties>
</file>