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0490" windowHeight="7155"/>
  </bookViews>
  <sheets>
    <sheet name="Calendario de trabajo por turno" sheetId="1" r:id="rId1"/>
    <sheet name="Trabajos y turnos" sheetId="3" r:id="rId2"/>
  </sheets>
  <definedNames>
    <definedName name="AbrDom1">DATE(AñoCalendario,4,1)-WEEKDAY(DATE(AñoCalendario,4,1))</definedName>
    <definedName name="AgoDom1">DATE(AñoCalendario,8,1)-WEEKDAY(DATE(AñoCalendario,8,1))</definedName>
    <definedName name="AñoCalendario">'Calendario de trabajo por turno'!$AH$1</definedName>
    <definedName name="DecSun1">DATE(AñoCalendario,12,1)-WEEKDAY(DATE(AñoCalendario,12,1))</definedName>
    <definedName name="EneDom1">DATE(AñoCalendario,1,1)-WEEKDAY(DATE(AñoCalendario,1,1))</definedName>
    <definedName name="FebSun1">DATE(AñoCalendario,2,1)-WEEKDAY(DATE(AñoCalendario,2,1))</definedName>
    <definedName name="JulDom1">DATE(AñoCalendario,7,1)-WEEKDAY(DATE(AñoCalendario,7,1))</definedName>
    <definedName name="JunSun1">DATE(AñoCalendario,6,1)-WEEKDAY(DATE(AñoCalendario,6,1))</definedName>
    <definedName name="MarSun1">DATE(AñoCalendario,3,1)-WEEKDAY(DATE(AñoCalendario,3,1))</definedName>
    <definedName name="MaySun1">DATE(AñoCalendario,5,1)-WEEKDAY(DATE(AñoCalendario,5,1))</definedName>
    <definedName name="NovSun1">DATE(AñoCalendario,11,1)-WEEKDAY(DATE(AñoCalendario,11,1))</definedName>
    <definedName name="OctDom1">DATE(AñoCalendario,10,1)-WEEKDAY(DATE(AñoCalendario,10,1))</definedName>
    <definedName name="Rango_Días">'Calendario de trabajo por turno'!$C$7:$AM$9,'Calendario de trabajo por turno'!$C$13:$AM$15,'Calendario de trabajo por turno'!$C$19:$AM$21,'Calendario de trabajo por turno'!$C$25:$AM$27,'Calendario de trabajo por turno'!$C$31:$AM$33,'Calendario de trabajo por turno'!$C$37:$AM$39,'Calendario de trabajo por turno'!$C$43:$AM$45,'Calendario de trabajo por turno'!$C$49:$AM$51,'Calendario de trabajo por turno'!$C$55:$AM$57,'Calendario de trabajo por turno'!$C$61:$AM$63,'Calendario de trabajo por turno'!$C$67:$AM$69,'Calendario de trabajo por turno'!$C$73:$AM$75</definedName>
    <definedName name="Rango_DíasLaborables">'Calendario de trabajo por turno'!$C$6:$AM$6,'Calendario de trabajo por turno'!$C$12:$AM$12,'Calendario de trabajo por turno'!$C$18:$AM$18,'Calendario de trabajo por turno'!$C$24:$AM$24,'Calendario de trabajo por turno'!$C$30:$AM$30,'Calendario de trabajo por turno'!$C$36:$AM$36,'Calendario de trabajo por turno'!$C$42:$AM$42,'Calendario de trabajo por turno'!$C$48:$AM$48,'Calendario de trabajo por turno'!$C$54:$AM$54,'Calendario de trabajo por turno'!$C$60:$AM$60,'Calendario de trabajo por turno'!$C$66:$AM$66,'Calendario de trabajo por turno'!$C$72:$AM$72</definedName>
    <definedName name="Rango_Fechas">'Calendario de trabajo por turno'!$C$5:$AM$5,'Calendario de trabajo por turno'!$C$11:$AM$11,'Calendario de trabajo por turno'!$C$17:$AM$17,'Calendario de trabajo por turno'!$C$23:$AM$23,'Calendario de trabajo por turno'!$C$29:$AM$29,'Calendario de trabajo por turno'!$C$35:$AM$35,'Calendario de trabajo por turno'!$C$41:$AM$41,'Calendario de trabajo por turno'!$C$47:$AM$47,'Calendario de trabajo por turno'!$C$53:$AM$53,'Calendario de trabajo por turno'!$C$59:$AM$59,'Calendario de trabajo por turno'!$C$65:$AM$65,'Calendario de trabajo por turno'!$C$71:$AM$71</definedName>
    <definedName name="SepDom1">DATE(AñoCalendario,9,1)-WEEKDAY(DATE(AñoCalendario,9,1))</definedName>
    <definedName name="Trabajo1_Código_DíaLibre">'Trabajos y turnos'!$D$19</definedName>
    <definedName name="Trabajo1_DíaInicio">'Trabajos y turnos'!$D$21</definedName>
    <definedName name="Trabajo1_Nombre">'Trabajos y turnos'!$D$5</definedName>
    <definedName name="Trabajo1_Patrón">'Trabajos y turnos'!$D$22</definedName>
    <definedName name="Trabajo1_Turno1_Código">'Trabajos y turnos'!$D$8</definedName>
    <definedName name="Trabajo1_Turno2_Código">'Trabajos y turnos'!$D$12</definedName>
    <definedName name="Trabajo1_Turno3_Código">'Trabajos y turnos'!$D$16</definedName>
    <definedName name="Trabajo2_Código_DíaLibre">'Trabajos y turnos'!$E$19</definedName>
    <definedName name="Trabajo2_DíaInicio">'Trabajos y turnos'!$E$21</definedName>
    <definedName name="Trabajo2_Nombre">'Trabajos y turnos'!$E$5</definedName>
    <definedName name="Trabajo2_Patrón">'Trabajos y turnos'!$E$22</definedName>
    <definedName name="Trabajo2_Turno1_Código">'Trabajos y turnos'!$E$8</definedName>
    <definedName name="Trabajo2_Turno2_Código">'Trabajos y turnos'!$E$12</definedName>
    <definedName name="Trabajo2_Turno3_Código">'Trabajos y turnos'!$E$16</definedName>
    <definedName name="Trabajo3_Código_DíaLibre">'Trabajos y turnos'!$F$19</definedName>
    <definedName name="Trabajo3_DíaInicio">'Trabajos y turnos'!$F$21</definedName>
    <definedName name="Trabajo3_Nombre">'Trabajos y turnos'!$F$5</definedName>
    <definedName name="Trabajo3_Patrón">'Trabajos y turnos'!$F$22</definedName>
    <definedName name="Trabajo3_Turno1_Código">'Trabajos y turnos'!$F$8</definedName>
    <definedName name="Trabajo3_Turno2_Código">'Trabajos y turnos'!$F$12</definedName>
    <definedName name="Trabajo3_Turno3_Código">'Trabajos y turnos'!$F$16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  <c r="B63" i="1"/>
  <c r="B39" i="1"/>
  <c r="B15" i="1"/>
  <c r="B62" i="1"/>
  <c r="B38" i="1"/>
  <c r="B14" i="1"/>
  <c r="B61" i="1"/>
  <c r="B37" i="1"/>
  <c r="B13" i="1"/>
  <c r="AK59" i="1"/>
  <c r="AG59" i="1"/>
  <c r="AC59" i="1"/>
  <c r="Y59" i="1"/>
  <c r="U59" i="1"/>
  <c r="Q59" i="1"/>
  <c r="M59" i="1"/>
  <c r="I59" i="1"/>
  <c r="E59" i="1"/>
  <c r="AL53" i="1"/>
  <c r="AH53" i="1"/>
  <c r="AD53" i="1"/>
  <c r="Z53" i="1"/>
  <c r="V53" i="1"/>
  <c r="R53" i="1"/>
  <c r="N53" i="1"/>
  <c r="J53" i="1"/>
  <c r="F53" i="1"/>
  <c r="AM47" i="1"/>
  <c r="AI47" i="1"/>
  <c r="AE47" i="1"/>
  <c r="AA47" i="1"/>
  <c r="W47" i="1"/>
  <c r="S47" i="1"/>
  <c r="O47" i="1"/>
  <c r="K47" i="1"/>
  <c r="G47" i="1"/>
  <c r="C47" i="1"/>
  <c r="AJ41" i="1"/>
  <c r="AF41" i="1"/>
  <c r="AB41" i="1"/>
  <c r="X41" i="1"/>
  <c r="T41" i="1"/>
  <c r="P41" i="1"/>
  <c r="L41" i="1"/>
  <c r="H41" i="1"/>
  <c r="D41" i="1"/>
  <c r="AK23" i="1"/>
  <c r="AG23" i="1"/>
  <c r="AC23" i="1"/>
  <c r="Y23" i="1"/>
  <c r="U23" i="1"/>
  <c r="Q23" i="1"/>
  <c r="M23" i="1"/>
  <c r="I23" i="1"/>
  <c r="E23" i="1"/>
  <c r="AL5" i="1"/>
  <c r="AH5" i="1"/>
  <c r="AD5" i="1"/>
  <c r="Z5" i="1"/>
  <c r="V5" i="1"/>
  <c r="R5" i="1"/>
  <c r="N5" i="1"/>
  <c r="J5" i="1"/>
  <c r="F5" i="1"/>
  <c r="F21" i="1"/>
  <c r="AL71" i="1"/>
  <c r="AH71" i="1"/>
  <c r="AD71" i="1"/>
  <c r="Z71" i="1"/>
  <c r="V71" i="1"/>
  <c r="R71" i="1"/>
  <c r="N71" i="1"/>
  <c r="J71" i="1"/>
  <c r="F71" i="1"/>
  <c r="B71" i="1"/>
  <c r="AJ65" i="1"/>
  <c r="AF65" i="1"/>
  <c r="AB65" i="1"/>
  <c r="X65" i="1"/>
  <c r="T65" i="1"/>
  <c r="P65" i="1"/>
  <c r="L65" i="1"/>
  <c r="H65" i="1"/>
  <c r="D65" i="1"/>
  <c r="B53" i="1"/>
  <c r="AL35" i="1"/>
  <c r="AH35" i="1"/>
  <c r="AD35" i="1"/>
  <c r="Z35" i="1"/>
  <c r="V35" i="1"/>
  <c r="R35" i="1"/>
  <c r="N35" i="1"/>
  <c r="J35" i="1"/>
  <c r="F35" i="1"/>
  <c r="B35" i="1"/>
  <c r="AJ29" i="1"/>
  <c r="AF29" i="1"/>
  <c r="AB29" i="1"/>
  <c r="X29" i="1"/>
  <c r="T29" i="1"/>
  <c r="P29" i="1"/>
  <c r="L29" i="1"/>
  <c r="H29" i="1"/>
  <c r="D29" i="1"/>
  <c r="AM17" i="1"/>
  <c r="AI17" i="1"/>
  <c r="AE17" i="1"/>
  <c r="AA17" i="1"/>
  <c r="W17" i="1"/>
  <c r="S17" i="1"/>
  <c r="O17" i="1"/>
  <c r="K17" i="1"/>
  <c r="G17" i="1"/>
  <c r="C17" i="1"/>
  <c r="AK11" i="1"/>
  <c r="AG11" i="1"/>
  <c r="AC11" i="1"/>
  <c r="Y11" i="1"/>
  <c r="U11" i="1"/>
  <c r="Q11" i="1"/>
  <c r="M11" i="1"/>
  <c r="I11" i="1"/>
  <c r="E11" i="1"/>
  <c r="E21" i="3"/>
  <c r="B57" i="1"/>
  <c r="B33" i="1"/>
  <c r="B9" i="1"/>
  <c r="B56" i="1"/>
  <c r="B32" i="1"/>
  <c r="B8" i="1"/>
  <c r="B55" i="1"/>
  <c r="B31" i="1"/>
  <c r="B7" i="1"/>
  <c r="AJ59" i="1"/>
  <c r="AF59" i="1"/>
  <c r="AB59" i="1"/>
  <c r="X59" i="1"/>
  <c r="T59" i="1"/>
  <c r="P59" i="1"/>
  <c r="L59" i="1"/>
  <c r="H59" i="1"/>
  <c r="D59" i="1"/>
  <c r="AK53" i="1"/>
  <c r="AG53" i="1"/>
  <c r="AC53" i="1"/>
  <c r="Y53" i="1"/>
  <c r="U53" i="1"/>
  <c r="Q53" i="1"/>
  <c r="M53" i="1"/>
  <c r="I53" i="1"/>
  <c r="E53" i="1"/>
  <c r="AL47" i="1"/>
  <c r="AH47" i="1"/>
  <c r="AD47" i="1"/>
  <c r="Z47" i="1"/>
  <c r="V47" i="1"/>
  <c r="R47" i="1"/>
  <c r="N47" i="1"/>
  <c r="J47" i="1"/>
  <c r="F47" i="1"/>
  <c r="AM41" i="1"/>
  <c r="AI41" i="1"/>
  <c r="AE41" i="1"/>
  <c r="AA41" i="1"/>
  <c r="W41" i="1"/>
  <c r="S41" i="1"/>
  <c r="O41" i="1"/>
  <c r="K41" i="1"/>
  <c r="G41" i="1"/>
  <c r="C41" i="1"/>
  <c r="AJ23" i="1"/>
  <c r="AF23" i="1"/>
  <c r="AB23" i="1"/>
  <c r="X23" i="1"/>
  <c r="T23" i="1"/>
  <c r="P23" i="1"/>
  <c r="L23" i="1"/>
  <c r="H23" i="1"/>
  <c r="D23" i="1"/>
  <c r="AK5" i="1"/>
  <c r="AG5" i="1"/>
  <c r="AC5" i="1"/>
  <c r="Y5" i="1"/>
  <c r="U5" i="1"/>
  <c r="Q5" i="1"/>
  <c r="M5" i="1"/>
  <c r="I5" i="1"/>
  <c r="E5" i="1"/>
  <c r="E21" i="1"/>
  <c r="AK71" i="1"/>
  <c r="AG71" i="1"/>
  <c r="AC71" i="1"/>
  <c r="Y71" i="1"/>
  <c r="U71" i="1"/>
  <c r="Q71" i="1"/>
  <c r="M71" i="1"/>
  <c r="I71" i="1"/>
  <c r="E71" i="1"/>
  <c r="AM65" i="1"/>
  <c r="AI65" i="1"/>
  <c r="AE65" i="1"/>
  <c r="AA65" i="1"/>
  <c r="W65" i="1"/>
  <c r="S65" i="1"/>
  <c r="O65" i="1"/>
  <c r="K65" i="1"/>
  <c r="G65" i="1"/>
  <c r="C65" i="1"/>
  <c r="B47" i="1"/>
  <c r="AK35" i="1"/>
  <c r="AG35" i="1"/>
  <c r="AC35" i="1"/>
  <c r="Y35" i="1"/>
  <c r="U35" i="1"/>
  <c r="Q35" i="1"/>
  <c r="M35" i="1"/>
  <c r="I35" i="1"/>
  <c r="E35" i="1"/>
  <c r="AM29" i="1"/>
  <c r="AI29" i="1"/>
  <c r="AE29" i="1"/>
  <c r="AA29" i="1"/>
  <c r="W29" i="1"/>
  <c r="S29" i="1"/>
  <c r="O29" i="1"/>
  <c r="K29" i="1"/>
  <c r="G29" i="1"/>
  <c r="C29" i="1"/>
  <c r="AL17" i="1"/>
  <c r="AH17" i="1"/>
  <c r="AD17" i="1"/>
  <c r="Z17" i="1"/>
  <c r="V17" i="1"/>
  <c r="R17" i="1"/>
  <c r="N17" i="1"/>
  <c r="J17" i="1"/>
  <c r="F17" i="1"/>
  <c r="B17" i="1"/>
  <c r="AJ11" i="1"/>
  <c r="AF11" i="1"/>
  <c r="AB11" i="1"/>
  <c r="X11" i="1"/>
  <c r="T11" i="1"/>
  <c r="P11" i="1"/>
  <c r="L11" i="1"/>
  <c r="H11" i="1"/>
  <c r="D11" i="1"/>
  <c r="D21" i="3"/>
  <c r="B75" i="1"/>
  <c r="B51" i="1"/>
  <c r="B27" i="1"/>
  <c r="B74" i="1"/>
  <c r="B50" i="1"/>
  <c r="B26" i="1"/>
  <c r="B73" i="1"/>
  <c r="B49" i="1"/>
  <c r="B25" i="1"/>
  <c r="AM59" i="1"/>
  <c r="AI59" i="1"/>
  <c r="AE59" i="1"/>
  <c r="AA59" i="1"/>
  <c r="W59" i="1"/>
  <c r="S59" i="1"/>
  <c r="O59" i="1"/>
  <c r="K59" i="1"/>
  <c r="G59" i="1"/>
  <c r="C59" i="1"/>
  <c r="AJ53" i="1"/>
  <c r="AF53" i="1"/>
  <c r="AB53" i="1"/>
  <c r="X53" i="1"/>
  <c r="T53" i="1"/>
  <c r="P53" i="1"/>
  <c r="L53" i="1"/>
  <c r="H53" i="1"/>
  <c r="D53" i="1"/>
  <c r="AK47" i="1"/>
  <c r="AG47" i="1"/>
  <c r="AC47" i="1"/>
  <c r="Y47" i="1"/>
  <c r="U47" i="1"/>
  <c r="Q47" i="1"/>
  <c r="M47" i="1"/>
  <c r="I47" i="1"/>
  <c r="E47" i="1"/>
  <c r="AL41" i="1"/>
  <c r="AH41" i="1"/>
  <c r="AD41" i="1"/>
  <c r="Z41" i="1"/>
  <c r="V41" i="1"/>
  <c r="R41" i="1"/>
  <c r="N41" i="1"/>
  <c r="J41" i="1"/>
  <c r="F41" i="1"/>
  <c r="AM23" i="1"/>
  <c r="AI23" i="1"/>
  <c r="AE23" i="1"/>
  <c r="AA23" i="1"/>
  <c r="W23" i="1"/>
  <c r="S23" i="1"/>
  <c r="O23" i="1"/>
  <c r="K23" i="1"/>
  <c r="G23" i="1"/>
  <c r="C23" i="1"/>
  <c r="AJ5" i="1"/>
  <c r="AF5" i="1"/>
  <c r="AB5" i="1"/>
  <c r="X5" i="1"/>
  <c r="T5" i="1"/>
  <c r="P5" i="1"/>
  <c r="L5" i="1"/>
  <c r="H5" i="1"/>
  <c r="D5" i="1"/>
  <c r="D21" i="1"/>
  <c r="AJ71" i="1"/>
  <c r="AF71" i="1"/>
  <c r="AB71" i="1"/>
  <c r="X71" i="1"/>
  <c r="T71" i="1"/>
  <c r="P71" i="1"/>
  <c r="L71" i="1"/>
  <c r="H71" i="1"/>
  <c r="D71" i="1"/>
  <c r="AL65" i="1"/>
  <c r="AH65" i="1"/>
  <c r="AD65" i="1"/>
  <c r="Z65" i="1"/>
  <c r="V65" i="1"/>
  <c r="R65" i="1"/>
  <c r="N65" i="1"/>
  <c r="J65" i="1"/>
  <c r="F65" i="1"/>
  <c r="B65" i="1"/>
  <c r="B41" i="1"/>
  <c r="AJ35" i="1"/>
  <c r="AF35" i="1"/>
  <c r="AB35" i="1"/>
  <c r="X35" i="1"/>
  <c r="T35" i="1"/>
  <c r="P35" i="1"/>
  <c r="L35" i="1"/>
  <c r="H35" i="1"/>
  <c r="D35" i="1"/>
  <c r="AL29" i="1"/>
  <c r="AH29" i="1"/>
  <c r="AD29" i="1"/>
  <c r="Z29" i="1"/>
  <c r="V29" i="1"/>
  <c r="R29" i="1"/>
  <c r="N29" i="1"/>
  <c r="J29" i="1"/>
  <c r="F29" i="1"/>
  <c r="B29" i="1"/>
  <c r="AK17" i="1"/>
  <c r="AG17" i="1"/>
  <c r="AC17" i="1"/>
  <c r="Y17" i="1"/>
  <c r="U17" i="1"/>
  <c r="Q17" i="1"/>
  <c r="M17" i="1"/>
  <c r="I17" i="1"/>
  <c r="E17" i="1"/>
  <c r="AM11" i="1"/>
  <c r="AI11" i="1"/>
  <c r="AE11" i="1"/>
  <c r="AA11" i="1"/>
  <c r="W11" i="1"/>
  <c r="S11" i="1"/>
  <c r="O11" i="1"/>
  <c r="K11" i="1"/>
  <c r="G11" i="1"/>
  <c r="C11" i="1"/>
  <c r="B69" i="1"/>
  <c r="B45" i="1"/>
  <c r="B20" i="1"/>
  <c r="AL59" i="1"/>
  <c r="V59" i="1"/>
  <c r="F59" i="1"/>
  <c r="AA53" i="1"/>
  <c r="K53" i="1"/>
  <c r="AF47" i="1"/>
  <c r="P47" i="1"/>
  <c r="AK41" i="1"/>
  <c r="U41" i="1"/>
  <c r="E41" i="1"/>
  <c r="Z23" i="1"/>
  <c r="J23" i="1"/>
  <c r="AE5" i="1"/>
  <c r="O5" i="1"/>
  <c r="AM71" i="1"/>
  <c r="W71" i="1"/>
  <c r="G71" i="1"/>
  <c r="AC65" i="1"/>
  <c r="M65" i="1"/>
  <c r="AM35" i="1"/>
  <c r="W35" i="1"/>
  <c r="G35" i="1"/>
  <c r="AC29" i="1"/>
  <c r="M29" i="1"/>
  <c r="AJ17" i="1"/>
  <c r="T17" i="1"/>
  <c r="D17" i="1"/>
  <c r="Z11" i="1"/>
  <c r="J11" i="1"/>
  <c r="B19" i="1"/>
  <c r="J59" i="1"/>
  <c r="AJ47" i="1"/>
  <c r="Y41" i="1"/>
  <c r="N23" i="1"/>
  <c r="AI5" i="1"/>
  <c r="AA71" i="1"/>
  <c r="Q65" i="1"/>
  <c r="AG29" i="1"/>
  <c r="H17" i="1"/>
  <c r="B5" i="1"/>
  <c r="B21" i="1"/>
  <c r="B67" i="1"/>
  <c r="AH59" i="1"/>
  <c r="R59" i="1"/>
  <c r="AM53" i="1"/>
  <c r="W53" i="1"/>
  <c r="G53" i="1"/>
  <c r="AB47" i="1"/>
  <c r="L47" i="1"/>
  <c r="AG41" i="1"/>
  <c r="Q41" i="1"/>
  <c r="AL23" i="1"/>
  <c r="V23" i="1"/>
  <c r="F23" i="1"/>
  <c r="AA5" i="1"/>
  <c r="K5" i="1"/>
  <c r="AI71" i="1"/>
  <c r="S71" i="1"/>
  <c r="C71" i="1"/>
  <c r="Y65" i="1"/>
  <c r="I65" i="1"/>
  <c r="AI35" i="1"/>
  <c r="S35" i="1"/>
  <c r="C35" i="1"/>
  <c r="Y29" i="1"/>
  <c r="I29" i="1"/>
  <c r="AF17" i="1"/>
  <c r="P17" i="1"/>
  <c r="AL11" i="1"/>
  <c r="V11" i="1"/>
  <c r="F11" i="1"/>
  <c r="Z59" i="1"/>
  <c r="O53" i="1"/>
  <c r="D47" i="1"/>
  <c r="AD23" i="1"/>
  <c r="C5" i="1"/>
  <c r="AG65" i="1"/>
  <c r="B59" i="1"/>
  <c r="K35" i="1"/>
  <c r="B23" i="1"/>
  <c r="X17" i="1"/>
  <c r="N11" i="1"/>
  <c r="B68" i="1"/>
  <c r="B43" i="1"/>
  <c r="AD59" i="1"/>
  <c r="N59" i="1"/>
  <c r="AI53" i="1"/>
  <c r="S53" i="1"/>
  <c r="C53" i="1"/>
  <c r="X47" i="1"/>
  <c r="H47" i="1"/>
  <c r="AC41" i="1"/>
  <c r="M41" i="1"/>
  <c r="AH23" i="1"/>
  <c r="R23" i="1"/>
  <c r="AM5" i="1"/>
  <c r="W5" i="1"/>
  <c r="G5" i="1"/>
  <c r="AE71" i="1"/>
  <c r="O71" i="1"/>
  <c r="AK65" i="1"/>
  <c r="U65" i="1"/>
  <c r="E65" i="1"/>
  <c r="AE35" i="1"/>
  <c r="O35" i="1"/>
  <c r="AK29" i="1"/>
  <c r="U29" i="1"/>
  <c r="E29" i="1"/>
  <c r="AB17" i="1"/>
  <c r="L17" i="1"/>
  <c r="AH11" i="1"/>
  <c r="R11" i="1"/>
  <c r="B11" i="1"/>
  <c r="B44" i="1"/>
  <c r="AE53" i="1"/>
  <c r="T47" i="1"/>
  <c r="I41" i="1"/>
  <c r="S5" i="1"/>
  <c r="K71" i="1"/>
  <c r="AA35" i="1"/>
  <c r="Q29" i="1"/>
  <c r="AD11" i="1"/>
  <c r="AD13" i="1"/>
  <c r="Q33" i="1"/>
  <c r="AA38" i="1"/>
  <c r="S8" i="1"/>
  <c r="I43" i="1"/>
  <c r="T51" i="1"/>
  <c r="R14" i="1"/>
  <c r="AH15" i="1"/>
  <c r="L20" i="1"/>
  <c r="E33" i="1"/>
  <c r="U32" i="1"/>
  <c r="AK31" i="1"/>
  <c r="AE39" i="1"/>
  <c r="E69" i="1"/>
  <c r="U68" i="1"/>
  <c r="O75" i="1"/>
  <c r="AE74" i="1"/>
  <c r="G9" i="1"/>
  <c r="AM8" i="1"/>
  <c r="R26" i="1"/>
  <c r="AH25" i="1"/>
  <c r="AC45" i="1"/>
  <c r="H49" i="1"/>
  <c r="X49" i="1"/>
  <c r="S56" i="1"/>
  <c r="AI55" i="1"/>
  <c r="N63" i="1"/>
  <c r="N13" i="1"/>
  <c r="X19" i="1"/>
  <c r="K38" i="1"/>
  <c r="C8" i="1"/>
  <c r="AD25" i="1"/>
  <c r="D51" i="1"/>
  <c r="Z63" i="1"/>
  <c r="F15" i="1"/>
  <c r="V14" i="1"/>
  <c r="P20" i="1"/>
  <c r="AF19" i="1"/>
  <c r="I32" i="1"/>
  <c r="C37" i="1"/>
  <c r="S39" i="1"/>
  <c r="AI38" i="1"/>
  <c r="Y69" i="1"/>
  <c r="C75" i="1"/>
  <c r="S74" i="1"/>
  <c r="K8" i="1"/>
  <c r="AA7" i="1"/>
  <c r="F27" i="1"/>
  <c r="AL26" i="1"/>
  <c r="Q43" i="1"/>
  <c r="AG45" i="1"/>
  <c r="AB50" i="1"/>
  <c r="G57" i="1"/>
  <c r="W55" i="1"/>
  <c r="R62" i="1"/>
  <c r="AH63" i="1"/>
  <c r="H21" i="1"/>
  <c r="Q69" i="1"/>
  <c r="AA75" i="1"/>
  <c r="AI9" i="1"/>
  <c r="Y44" i="1"/>
  <c r="AJ50" i="1"/>
  <c r="J61" i="1"/>
  <c r="Z14" i="1"/>
  <c r="D19" i="1"/>
  <c r="AJ21" i="1"/>
  <c r="M32" i="1"/>
  <c r="AC31" i="1"/>
  <c r="W39" i="1"/>
  <c r="AM38" i="1"/>
  <c r="M69" i="1"/>
  <c r="G75" i="1"/>
  <c r="W74" i="1"/>
  <c r="AM73" i="1"/>
  <c r="AE8" i="1"/>
  <c r="J26" i="1"/>
  <c r="Z25" i="1"/>
  <c r="U45" i="1"/>
  <c r="AK44" i="1"/>
  <c r="P49" i="1"/>
  <c r="K56" i="1"/>
  <c r="AA55" i="1"/>
  <c r="F63" i="1"/>
  <c r="AL62" i="1"/>
  <c r="C14" i="1"/>
  <c r="G14" i="1"/>
  <c r="O15" i="1"/>
  <c r="S14" i="1"/>
  <c r="W14" i="1"/>
  <c r="AE15" i="1"/>
  <c r="AI14" i="1"/>
  <c r="AM14" i="1"/>
  <c r="I19" i="1"/>
  <c r="M20" i="1"/>
  <c r="U21" i="1"/>
  <c r="Y19" i="1"/>
  <c r="AC20" i="1"/>
  <c r="AK21" i="1"/>
  <c r="F33" i="1"/>
  <c r="J31" i="1"/>
  <c r="R32" i="1"/>
  <c r="V33" i="1"/>
  <c r="Z33" i="1"/>
  <c r="AH32" i="1"/>
  <c r="AL33" i="1"/>
  <c r="D37" i="1"/>
  <c r="L39" i="1"/>
  <c r="P37" i="1"/>
  <c r="T38" i="1"/>
  <c r="AB39" i="1"/>
  <c r="AF37" i="1"/>
  <c r="AJ37" i="1"/>
  <c r="J69" i="1"/>
  <c r="N67" i="1"/>
  <c r="R68" i="1"/>
  <c r="Z67" i="1"/>
  <c r="AD69" i="1"/>
  <c r="AH68" i="1"/>
  <c r="D75" i="1"/>
  <c r="H75" i="1"/>
  <c r="L73" i="1"/>
  <c r="T75" i="1"/>
  <c r="X75" i="1"/>
  <c r="AB74" i="1"/>
  <c r="AJ75" i="1"/>
  <c r="D7" i="1"/>
  <c r="H7" i="1"/>
  <c r="P9" i="1"/>
  <c r="T7" i="1"/>
  <c r="X7" i="1"/>
  <c r="AF9" i="1"/>
  <c r="AJ7" i="1"/>
  <c r="C25" i="1"/>
  <c r="K26" i="1"/>
  <c r="O27" i="1"/>
  <c r="S25" i="1"/>
  <c r="AA26" i="1"/>
  <c r="AE25" i="1"/>
  <c r="AI25" i="1"/>
  <c r="F45" i="1"/>
  <c r="J44" i="1"/>
  <c r="N44" i="1"/>
  <c r="V45" i="1"/>
  <c r="Z44" i="1"/>
  <c r="AD43" i="1"/>
  <c r="AL45" i="1"/>
  <c r="E50" i="1"/>
  <c r="I49" i="1"/>
  <c r="Q51" i="1"/>
  <c r="U51" i="1"/>
  <c r="Y49" i="1"/>
  <c r="AG51" i="1"/>
  <c r="AK51" i="1"/>
  <c r="D56" i="1"/>
  <c r="L57" i="1"/>
  <c r="P57" i="1"/>
  <c r="T55" i="1"/>
  <c r="AB57" i="1"/>
  <c r="AF57" i="1"/>
  <c r="AJ55" i="1"/>
  <c r="G63" i="1"/>
  <c r="K63" i="1"/>
  <c r="O62" i="1"/>
  <c r="W63" i="1"/>
  <c r="AA63" i="1"/>
  <c r="AE61" i="1"/>
  <c r="AM63" i="1"/>
  <c r="D13" i="1"/>
  <c r="H13" i="1"/>
  <c r="P15" i="1"/>
  <c r="T13" i="1"/>
  <c r="X13" i="1"/>
  <c r="AF15" i="1"/>
  <c r="AJ13" i="1"/>
  <c r="J21" i="1"/>
  <c r="N21" i="1"/>
  <c r="R19" i="1"/>
  <c r="Z21" i="1"/>
  <c r="AD21" i="1"/>
  <c r="AH19" i="1"/>
  <c r="C33" i="1"/>
  <c r="G31" i="1"/>
  <c r="K31" i="1"/>
  <c r="S33" i="1"/>
  <c r="W31" i="1"/>
  <c r="AA31" i="1"/>
  <c r="AI33" i="1"/>
  <c r="AM31" i="1"/>
  <c r="E37" i="1"/>
  <c r="M38" i="1"/>
  <c r="Q39" i="1"/>
  <c r="U37" i="1"/>
  <c r="AC38" i="1"/>
  <c r="AG39" i="1"/>
  <c r="AK37" i="1"/>
  <c r="G69" i="1"/>
  <c r="K67" i="1"/>
  <c r="O67" i="1"/>
  <c r="W69" i="1"/>
  <c r="AA69" i="1"/>
  <c r="AE68" i="1"/>
  <c r="AM67" i="1"/>
  <c r="E74" i="1"/>
  <c r="I75" i="1"/>
  <c r="Q74" i="1"/>
  <c r="U74" i="1"/>
  <c r="Y75" i="1"/>
  <c r="AG74" i="1"/>
  <c r="AK74" i="1"/>
  <c r="E8" i="1"/>
  <c r="M7" i="1"/>
  <c r="Q9" i="1"/>
  <c r="U8" i="1"/>
  <c r="AC7" i="1"/>
  <c r="AG8" i="1"/>
  <c r="AK8" i="1"/>
  <c r="H25" i="1"/>
  <c r="L26" i="1"/>
  <c r="P26" i="1"/>
  <c r="X25" i="1"/>
  <c r="AB26" i="1"/>
  <c r="AF26" i="1"/>
  <c r="C43" i="1"/>
  <c r="G44" i="1"/>
  <c r="K44" i="1"/>
  <c r="S43" i="1"/>
  <c r="W44" i="1"/>
  <c r="AA44" i="1"/>
  <c r="AI43" i="1"/>
  <c r="AM44" i="1"/>
  <c r="F50" i="1"/>
  <c r="N49" i="1"/>
  <c r="R50" i="1"/>
  <c r="V49" i="1"/>
  <c r="AD51" i="1"/>
  <c r="AH51" i="1"/>
  <c r="AL49" i="1"/>
  <c r="I57" i="1"/>
  <c r="M57" i="1"/>
  <c r="Q55" i="1"/>
  <c r="Y57" i="1"/>
  <c r="AC57" i="1"/>
  <c r="AG55" i="1"/>
  <c r="D63" i="1"/>
  <c r="H63" i="1"/>
  <c r="L61" i="1"/>
  <c r="T63" i="1"/>
  <c r="X63" i="1"/>
  <c r="AB61" i="1"/>
  <c r="AJ63" i="1"/>
  <c r="E13" i="1"/>
  <c r="I14" i="1"/>
  <c r="Q13" i="1"/>
  <c r="U14" i="1"/>
  <c r="Y14" i="1"/>
  <c r="AD15" i="1"/>
  <c r="Q32" i="1"/>
  <c r="K73" i="1"/>
  <c r="S9" i="1"/>
  <c r="I45" i="1"/>
  <c r="AE57" i="1"/>
  <c r="R15" i="1"/>
  <c r="AH13" i="1"/>
  <c r="AB21" i="1"/>
  <c r="E32" i="1"/>
  <c r="U31" i="1"/>
  <c r="O39" i="1"/>
  <c r="AE38" i="1"/>
  <c r="E68" i="1"/>
  <c r="AK67" i="1"/>
  <c r="O74" i="1"/>
  <c r="AE73" i="1"/>
  <c r="W9" i="1"/>
  <c r="AM9" i="1"/>
  <c r="R25" i="1"/>
  <c r="M45" i="1"/>
  <c r="AC44" i="1"/>
  <c r="H50" i="1"/>
  <c r="C56" i="1"/>
  <c r="S55" i="1"/>
  <c r="AI57" i="1"/>
  <c r="AD62" i="1"/>
  <c r="N15" i="1"/>
  <c r="X21" i="1"/>
  <c r="AG67" i="1"/>
  <c r="C9" i="1"/>
  <c r="AD27" i="1"/>
  <c r="O57" i="1"/>
  <c r="Z62" i="1"/>
  <c r="F14" i="1"/>
  <c r="AL13" i="1"/>
  <c r="P19" i="1"/>
  <c r="AF21" i="1"/>
  <c r="Y31" i="1"/>
  <c r="C39" i="1"/>
  <c r="S38" i="1"/>
  <c r="I69" i="1"/>
  <c r="Y67" i="1"/>
  <c r="C74" i="1"/>
  <c r="AI73" i="1"/>
  <c r="K9" i="1"/>
  <c r="AA9" i="1"/>
  <c r="V26" i="1"/>
  <c r="AL25" i="1"/>
  <c r="Q45" i="1"/>
  <c r="L50" i="1"/>
  <c r="AB51" i="1"/>
  <c r="G55" i="1"/>
  <c r="AM56" i="1"/>
  <c r="R63" i="1"/>
  <c r="AH61" i="1"/>
  <c r="AG31" i="1"/>
  <c r="Q68" i="1"/>
  <c r="AA74" i="1"/>
  <c r="N26" i="1"/>
  <c r="Y43" i="1"/>
  <c r="AJ49" i="1"/>
  <c r="J14" i="1"/>
  <c r="Z15" i="1"/>
  <c r="T21" i="1"/>
  <c r="AJ19" i="1"/>
  <c r="M31" i="1"/>
  <c r="G39" i="1"/>
  <c r="W38" i="1"/>
  <c r="AM37" i="1"/>
  <c r="AC67" i="1"/>
  <c r="G74" i="1"/>
  <c r="W73" i="1"/>
  <c r="O8" i="1"/>
  <c r="AE9" i="1"/>
  <c r="J25" i="1"/>
  <c r="E45" i="1"/>
  <c r="U44" i="1"/>
  <c r="AK43" i="1"/>
  <c r="AF50" i="1"/>
  <c r="K55" i="1"/>
  <c r="AA57" i="1"/>
  <c r="V62" i="1"/>
  <c r="AL61" i="1"/>
  <c r="C13" i="1"/>
  <c r="K15" i="1"/>
  <c r="O13" i="1"/>
  <c r="S13" i="1"/>
  <c r="AA15" i="1"/>
  <c r="AE13" i="1"/>
  <c r="AI13" i="1"/>
  <c r="E20" i="1"/>
  <c r="I20" i="1"/>
  <c r="Q21" i="1"/>
  <c r="U19" i="1"/>
  <c r="Y20" i="1"/>
  <c r="AG21" i="1"/>
  <c r="AK19" i="1"/>
  <c r="F31" i="1"/>
  <c r="N32" i="1"/>
  <c r="R33" i="1"/>
  <c r="V31" i="1"/>
  <c r="AD32" i="1"/>
  <c r="AH33" i="1"/>
  <c r="AL31" i="1"/>
  <c r="H39" i="1"/>
  <c r="L38" i="1"/>
  <c r="P38" i="1"/>
  <c r="X39" i="1"/>
  <c r="AB37" i="1"/>
  <c r="AF38" i="1"/>
  <c r="F67" i="1"/>
  <c r="J68" i="1"/>
  <c r="N68" i="1"/>
  <c r="V69" i="1"/>
  <c r="Z69" i="1"/>
  <c r="AD68" i="1"/>
  <c r="AL67" i="1"/>
  <c r="D73" i="1"/>
  <c r="H74" i="1"/>
  <c r="P73" i="1"/>
  <c r="T73" i="1"/>
  <c r="X74" i="1"/>
  <c r="AF73" i="1"/>
  <c r="AJ73" i="1"/>
  <c r="D8" i="1"/>
  <c r="L9" i="1"/>
  <c r="P8" i="1"/>
  <c r="T8" i="1"/>
  <c r="AB9" i="1"/>
  <c r="AF8" i="1"/>
  <c r="AJ8" i="1"/>
  <c r="G26" i="1"/>
  <c r="K27" i="1"/>
  <c r="O25" i="1"/>
  <c r="W26" i="1"/>
  <c r="AA27" i="1"/>
  <c r="AE27" i="1"/>
  <c r="AM26" i="1"/>
  <c r="F44" i="1"/>
  <c r="J43" i="1"/>
  <c r="R45" i="1"/>
  <c r="V43" i="1"/>
  <c r="Z43" i="1"/>
  <c r="AH45" i="1"/>
  <c r="AL44" i="1"/>
  <c r="E49" i="1"/>
  <c r="M51" i="1"/>
  <c r="Q49" i="1"/>
  <c r="U50" i="1"/>
  <c r="AC49" i="1"/>
  <c r="AG50" i="1"/>
  <c r="AK50" i="1"/>
  <c r="H55" i="1"/>
  <c r="L55" i="1"/>
  <c r="P56" i="1"/>
  <c r="X55" i="1"/>
  <c r="AB55" i="1"/>
  <c r="AF56" i="1"/>
  <c r="C61" i="1"/>
  <c r="G62" i="1"/>
  <c r="K62" i="1"/>
  <c r="S61" i="1"/>
  <c r="W61" i="1"/>
  <c r="AA62" i="1"/>
  <c r="AI61" i="1"/>
  <c r="AM61" i="1"/>
  <c r="D15" i="1"/>
  <c r="L14" i="1"/>
  <c r="P14" i="1"/>
  <c r="T15" i="1"/>
  <c r="AB14" i="1"/>
  <c r="AF14" i="1"/>
  <c r="AJ15" i="1"/>
  <c r="J20" i="1"/>
  <c r="N20" i="1"/>
  <c r="V19" i="1"/>
  <c r="Z20" i="1"/>
  <c r="AD20" i="1"/>
  <c r="AL19" i="1"/>
  <c r="C32" i="1"/>
  <c r="G33" i="1"/>
  <c r="O32" i="1"/>
  <c r="S32" i="1"/>
  <c r="W33" i="1"/>
  <c r="AE32" i="1"/>
  <c r="AI32" i="1"/>
  <c r="AM33" i="1"/>
  <c r="I37" i="1"/>
  <c r="M39" i="1"/>
  <c r="Q38" i="1"/>
  <c r="Y37" i="1"/>
  <c r="AC39" i="1"/>
  <c r="AG38" i="1"/>
  <c r="C68" i="1"/>
  <c r="G68" i="1"/>
  <c r="K69" i="1"/>
  <c r="S68" i="1"/>
  <c r="W68" i="1"/>
  <c r="AA67" i="1"/>
  <c r="AI69" i="1"/>
  <c r="AM68" i="1"/>
  <c r="E73" i="1"/>
  <c r="M75" i="1"/>
  <c r="Q73" i="1"/>
  <c r="U73" i="1"/>
  <c r="AC75" i="1"/>
  <c r="AG73" i="1"/>
  <c r="AK73" i="1"/>
  <c r="I7" i="1"/>
  <c r="M9" i="1"/>
  <c r="Q8" i="1"/>
  <c r="Y7" i="1"/>
  <c r="AC9" i="1"/>
  <c r="AG7" i="1"/>
  <c r="D27" i="1"/>
  <c r="H27" i="1"/>
  <c r="L25" i="1"/>
  <c r="T27" i="1"/>
  <c r="X27" i="1"/>
  <c r="AB25" i="1"/>
  <c r="AJ27" i="1"/>
  <c r="C45" i="1"/>
  <c r="G43" i="1"/>
  <c r="O45" i="1"/>
  <c r="S45" i="1"/>
  <c r="W43" i="1"/>
  <c r="AE45" i="1"/>
  <c r="AI45" i="1"/>
  <c r="AM43" i="1"/>
  <c r="J51" i="1"/>
  <c r="N50" i="1"/>
  <c r="R49" i="1"/>
  <c r="Z49" i="1"/>
  <c r="AD50" i="1"/>
  <c r="AH50" i="1"/>
  <c r="E55" i="1"/>
  <c r="I56" i="1"/>
  <c r="M56" i="1"/>
  <c r="U55" i="1"/>
  <c r="Y56" i="1"/>
  <c r="AC56" i="1"/>
  <c r="AK55" i="1"/>
  <c r="D62" i="1"/>
  <c r="H62" i="1"/>
  <c r="P61" i="1"/>
  <c r="T62" i="1"/>
  <c r="X62" i="1"/>
  <c r="AF61" i="1"/>
  <c r="AJ62" i="1"/>
  <c r="E14" i="1"/>
  <c r="M15" i="1"/>
  <c r="Q15" i="1"/>
  <c r="U13" i="1"/>
  <c r="AC15" i="1"/>
  <c r="AG15" i="1"/>
  <c r="AK14" i="1"/>
  <c r="G21" i="1"/>
  <c r="K20" i="1"/>
  <c r="O19" i="1"/>
  <c r="W21" i="1"/>
  <c r="AA19" i="1"/>
  <c r="AE19" i="1"/>
  <c r="AM21" i="1"/>
  <c r="D33" i="1"/>
  <c r="H31" i="1"/>
  <c r="P33" i="1"/>
  <c r="T33" i="1"/>
  <c r="X31" i="1"/>
  <c r="AF33" i="1"/>
  <c r="AJ33" i="1"/>
  <c r="AD14" i="1"/>
  <c r="AA37" i="1"/>
  <c r="K75" i="1"/>
  <c r="S7" i="1"/>
  <c r="T50" i="1"/>
  <c r="AE56" i="1"/>
  <c r="R13" i="1"/>
  <c r="L21" i="1"/>
  <c r="AB19" i="1"/>
  <c r="E31" i="1"/>
  <c r="AK33" i="1"/>
  <c r="O38" i="1"/>
  <c r="AE37" i="1"/>
  <c r="U67" i="1"/>
  <c r="AK69" i="1"/>
  <c r="Q31" i="1"/>
  <c r="T49" i="1"/>
  <c r="AB20" i="1"/>
  <c r="E67" i="1"/>
  <c r="AE75" i="1"/>
  <c r="W8" i="1"/>
  <c r="AH26" i="1"/>
  <c r="H51" i="1"/>
  <c r="C57" i="1"/>
  <c r="N61" i="1"/>
  <c r="X20" i="1"/>
  <c r="AG69" i="1"/>
  <c r="D49" i="1"/>
  <c r="F13" i="1"/>
  <c r="AL14" i="1"/>
  <c r="I33" i="1"/>
  <c r="S37" i="1"/>
  <c r="I67" i="1"/>
  <c r="S75" i="1"/>
  <c r="AA8" i="1"/>
  <c r="V27" i="1"/>
  <c r="AG43" i="1"/>
  <c r="G56" i="1"/>
  <c r="AM55" i="1"/>
  <c r="H19" i="1"/>
  <c r="AA73" i="1"/>
  <c r="N27" i="1"/>
  <c r="J62" i="1"/>
  <c r="D20" i="1"/>
  <c r="M33" i="1"/>
  <c r="G37" i="1"/>
  <c r="M68" i="1"/>
  <c r="W75" i="1"/>
  <c r="O7" i="1"/>
  <c r="Z26" i="1"/>
  <c r="AK45" i="1"/>
  <c r="AF51" i="1"/>
  <c r="F61" i="1"/>
  <c r="C15" i="1"/>
  <c r="K13" i="1"/>
  <c r="W13" i="1"/>
  <c r="AI15" i="1"/>
  <c r="I21" i="1"/>
  <c r="Q20" i="1"/>
  <c r="AC19" i="1"/>
  <c r="F32" i="1"/>
  <c r="N31" i="1"/>
  <c r="Z31" i="1"/>
  <c r="AL32" i="1"/>
  <c r="H38" i="1"/>
  <c r="T37" i="1"/>
  <c r="AF39" i="1"/>
  <c r="F68" i="1"/>
  <c r="R67" i="1"/>
  <c r="AD67" i="1"/>
  <c r="AL68" i="1"/>
  <c r="L74" i="1"/>
  <c r="X73" i="1"/>
  <c r="AF74" i="1"/>
  <c r="H8" i="1"/>
  <c r="T9" i="1"/>
  <c r="AB8" i="1"/>
  <c r="C27" i="1"/>
  <c r="O26" i="1"/>
  <c r="W25" i="1"/>
  <c r="AI27" i="1"/>
  <c r="J45" i="1"/>
  <c r="R43" i="1"/>
  <c r="AD44" i="1"/>
  <c r="E51" i="1"/>
  <c r="M49" i="1"/>
  <c r="Y50" i="1"/>
  <c r="AK49" i="1"/>
  <c r="H56" i="1"/>
  <c r="T56" i="1"/>
  <c r="AF55" i="1"/>
  <c r="C62" i="1"/>
  <c r="O61" i="1"/>
  <c r="AA61" i="1"/>
  <c r="AI62" i="1"/>
  <c r="H14" i="1"/>
  <c r="T14" i="1"/>
  <c r="AB15" i="1"/>
  <c r="F20" i="1"/>
  <c r="R20" i="1"/>
  <c r="AD19" i="1"/>
  <c r="AL20" i="1"/>
  <c r="K32" i="1"/>
  <c r="W32" i="1"/>
  <c r="AE33" i="1"/>
  <c r="E39" i="1"/>
  <c r="Q37" i="1"/>
  <c r="Y38" i="1"/>
  <c r="AK39" i="1"/>
  <c r="K68" i="1"/>
  <c r="S69" i="1"/>
  <c r="AE67" i="1"/>
  <c r="E75" i="1"/>
  <c r="M73" i="1"/>
  <c r="Y73" i="1"/>
  <c r="AK75" i="1"/>
  <c r="I8" i="1"/>
  <c r="U9" i="1"/>
  <c r="AG9" i="1"/>
  <c r="D25" i="1"/>
  <c r="P27" i="1"/>
  <c r="AB27" i="1"/>
  <c r="AJ25" i="1"/>
  <c r="K45" i="1"/>
  <c r="W45" i="1"/>
  <c r="AE43" i="1"/>
  <c r="F51" i="1"/>
  <c r="R51" i="1"/>
  <c r="Z50" i="1"/>
  <c r="AL50" i="1"/>
  <c r="M55" i="1"/>
  <c r="U56" i="1"/>
  <c r="AG56" i="1"/>
  <c r="H61" i="1"/>
  <c r="P62" i="1"/>
  <c r="AB62" i="1"/>
  <c r="E15" i="1"/>
  <c r="M13" i="1"/>
  <c r="Y15" i="1"/>
  <c r="AG14" i="1"/>
  <c r="C19" i="1"/>
  <c r="K21" i="1"/>
  <c r="S21" i="1"/>
  <c r="W19" i="1"/>
  <c r="AE20" i="1"/>
  <c r="AM19" i="1"/>
  <c r="H33" i="1"/>
  <c r="L32" i="1"/>
  <c r="T32" i="1"/>
  <c r="AB33" i="1"/>
  <c r="AJ31" i="1"/>
  <c r="F38" i="1"/>
  <c r="N39" i="1"/>
  <c r="R37" i="1"/>
  <c r="V38" i="1"/>
  <c r="AD39" i="1"/>
  <c r="AH37" i="1"/>
  <c r="AL38" i="1"/>
  <c r="H69" i="1"/>
  <c r="L68" i="1"/>
  <c r="P67" i="1"/>
  <c r="X69" i="1"/>
  <c r="AB68" i="1"/>
  <c r="AF67" i="1"/>
  <c r="F74" i="1"/>
  <c r="J75" i="1"/>
  <c r="N73" i="1"/>
  <c r="V74" i="1"/>
  <c r="Z75" i="1"/>
  <c r="AD73" i="1"/>
  <c r="AL74" i="1"/>
  <c r="F9" i="1"/>
  <c r="J8" i="1"/>
  <c r="R9" i="1"/>
  <c r="V9" i="1"/>
  <c r="Z7" i="1"/>
  <c r="AH9" i="1"/>
  <c r="AL9" i="1"/>
  <c r="E25" i="1"/>
  <c r="M27" i="1"/>
  <c r="Q27" i="1"/>
  <c r="U25" i="1"/>
  <c r="AC27" i="1"/>
  <c r="AG27" i="1"/>
  <c r="AK25" i="1"/>
  <c r="H44" i="1"/>
  <c r="L45" i="1"/>
  <c r="P45" i="1"/>
  <c r="X44" i="1"/>
  <c r="AB45" i="1"/>
  <c r="AF45" i="1"/>
  <c r="C50" i="1"/>
  <c r="G51" i="1"/>
  <c r="K51" i="1"/>
  <c r="S51" i="1"/>
  <c r="W50" i="1"/>
  <c r="AA49" i="1"/>
  <c r="AI51" i="1"/>
  <c r="AM50" i="1"/>
  <c r="F55" i="1"/>
  <c r="N57" i="1"/>
  <c r="R56" i="1"/>
  <c r="V55" i="1"/>
  <c r="AD57" i="1"/>
  <c r="AH56" i="1"/>
  <c r="AL55" i="1"/>
  <c r="I63" i="1"/>
  <c r="M62" i="1"/>
  <c r="Q61" i="1"/>
  <c r="Y63" i="1"/>
  <c r="AC62" i="1"/>
  <c r="AG61" i="1"/>
  <c r="R55" i="1"/>
  <c r="AD56" i="1"/>
  <c r="E63" i="1"/>
  <c r="M61" i="1"/>
  <c r="Y62" i="1"/>
  <c r="AK63" i="1"/>
  <c r="L19" i="1"/>
  <c r="AH27" i="1"/>
  <c r="C55" i="1"/>
  <c r="AG68" i="1"/>
  <c r="Z61" i="1"/>
  <c r="I31" i="1"/>
  <c r="I68" i="1"/>
  <c r="V25" i="1"/>
  <c r="AM57" i="1"/>
  <c r="N25" i="1"/>
  <c r="AJ20" i="1"/>
  <c r="G73" i="1"/>
  <c r="U43" i="1"/>
  <c r="AL63" i="1"/>
  <c r="W15" i="1"/>
  <c r="Q19" i="1"/>
  <c r="N33" i="1"/>
  <c r="H37" i="1"/>
  <c r="F69" i="1"/>
  <c r="AL69" i="1"/>
  <c r="AF75" i="1"/>
  <c r="P7" i="1"/>
  <c r="K25" i="1"/>
  <c r="F43" i="1"/>
  <c r="M50" i="1"/>
  <c r="H57" i="1"/>
  <c r="C63" i="1"/>
  <c r="AI63" i="1"/>
  <c r="P13" i="1"/>
  <c r="F19" i="1"/>
  <c r="AL21" i="1"/>
  <c r="AE31" i="1"/>
  <c r="Y39" i="1"/>
  <c r="S67" i="1"/>
  <c r="M74" i="1"/>
  <c r="AG75" i="1"/>
  <c r="AC8" i="1"/>
  <c r="X26" i="1"/>
  <c r="S44" i="1"/>
  <c r="N51" i="1"/>
  <c r="I55" i="1"/>
  <c r="AG57" i="1"/>
  <c r="AB63" i="1"/>
  <c r="Y13" i="1"/>
  <c r="G20" i="1"/>
  <c r="AE21" i="1"/>
  <c r="L33" i="1"/>
  <c r="AF31" i="1"/>
  <c r="R39" i="1"/>
  <c r="Z38" i="1"/>
  <c r="L69" i="1"/>
  <c r="AB69" i="1"/>
  <c r="AJ67" i="1"/>
  <c r="R73" i="1"/>
  <c r="AH73" i="1"/>
  <c r="J7" i="1"/>
  <c r="AA39" i="1"/>
  <c r="AE55" i="1"/>
  <c r="U33" i="1"/>
  <c r="U69" i="1"/>
  <c r="G8" i="1"/>
  <c r="AM7" i="1"/>
  <c r="M44" i="1"/>
  <c r="X51" i="1"/>
  <c r="S57" i="1"/>
  <c r="AD61" i="1"/>
  <c r="K37" i="1"/>
  <c r="C7" i="1"/>
  <c r="O56" i="1"/>
  <c r="V13" i="1"/>
  <c r="P21" i="1"/>
  <c r="Y33" i="1"/>
  <c r="AI37" i="1"/>
  <c r="Y68" i="1"/>
  <c r="AI75" i="1"/>
  <c r="F26" i="1"/>
  <c r="AL27" i="1"/>
  <c r="L49" i="1"/>
  <c r="W56" i="1"/>
  <c r="R61" i="1"/>
  <c r="AG33" i="1"/>
  <c r="AI8" i="1"/>
  <c r="Y45" i="1"/>
  <c r="J15" i="1"/>
  <c r="T19" i="1"/>
  <c r="AC33" i="1"/>
  <c r="W37" i="1"/>
  <c r="AC68" i="1"/>
  <c r="AM75" i="1"/>
  <c r="AE7" i="1"/>
  <c r="E44" i="1"/>
  <c r="P51" i="1"/>
  <c r="K57" i="1"/>
  <c r="V61" i="1"/>
  <c r="G15" i="1"/>
  <c r="O14" i="1"/>
  <c r="AA14" i="1"/>
  <c r="AM15" i="1"/>
  <c r="M21" i="1"/>
  <c r="U20" i="1"/>
  <c r="AG19" i="1"/>
  <c r="J32" i="1"/>
  <c r="R31" i="1"/>
  <c r="AD33" i="1"/>
  <c r="D39" i="1"/>
  <c r="L37" i="1"/>
  <c r="X38" i="1"/>
  <c r="AJ39" i="1"/>
  <c r="J67" i="1"/>
  <c r="V68" i="1"/>
  <c r="AH67" i="1"/>
  <c r="D74" i="1"/>
  <c r="P74" i="1"/>
  <c r="AB75" i="1"/>
  <c r="AJ74" i="1"/>
  <c r="L7" i="1"/>
  <c r="X9" i="1"/>
  <c r="AF7" i="1"/>
  <c r="G27" i="1"/>
  <c r="S26" i="1"/>
  <c r="AA25" i="1"/>
  <c r="AM27" i="1"/>
  <c r="N45" i="1"/>
  <c r="V44" i="1"/>
  <c r="AH44" i="1"/>
  <c r="I51" i="1"/>
  <c r="Q50" i="1"/>
  <c r="AC51" i="1"/>
  <c r="D57" i="1"/>
  <c r="L56" i="1"/>
  <c r="X57" i="1"/>
  <c r="AJ57" i="1"/>
  <c r="G61" i="1"/>
  <c r="S63" i="1"/>
  <c r="AE63" i="1"/>
  <c r="AM62" i="1"/>
  <c r="L13" i="1"/>
  <c r="X15" i="1"/>
  <c r="AF13" i="1"/>
  <c r="J19" i="1"/>
  <c r="V21" i="1"/>
  <c r="AH21" i="1"/>
  <c r="C31" i="1"/>
  <c r="O31" i="1"/>
  <c r="AA33" i="1"/>
  <c r="AI31" i="1"/>
  <c r="I39" i="1"/>
  <c r="U38" i="1"/>
  <c r="AC37" i="1"/>
  <c r="C67" i="1"/>
  <c r="O69" i="1"/>
  <c r="W67" i="1"/>
  <c r="AI67" i="1"/>
  <c r="I74" i="1"/>
  <c r="Q75" i="1"/>
  <c r="AC74" i="1"/>
  <c r="E7" i="1"/>
  <c r="M8" i="1"/>
  <c r="Y9" i="1"/>
  <c r="AK7" i="1"/>
  <c r="H26" i="1"/>
  <c r="T26" i="1"/>
  <c r="AF25" i="1"/>
  <c r="C44" i="1"/>
  <c r="O44" i="1"/>
  <c r="AA43" i="1"/>
  <c r="AI44" i="1"/>
  <c r="J50" i="1"/>
  <c r="V51" i="1"/>
  <c r="AD49" i="1"/>
  <c r="E57" i="1"/>
  <c r="Q57" i="1"/>
  <c r="Y55" i="1"/>
  <c r="AK57" i="1"/>
  <c r="L63" i="1"/>
  <c r="T61" i="1"/>
  <c r="AF63" i="1"/>
  <c r="I13" i="1"/>
  <c r="Q14" i="1"/>
  <c r="AC14" i="1"/>
  <c r="AK15" i="1"/>
  <c r="C20" i="1"/>
  <c r="K19" i="1"/>
  <c r="S19" i="1"/>
  <c r="AA21" i="1"/>
  <c r="AI21" i="1"/>
  <c r="AM20" i="1"/>
  <c r="H32" i="1"/>
  <c r="P32" i="1"/>
  <c r="X33" i="1"/>
  <c r="AB32" i="1"/>
  <c r="AJ32" i="1"/>
  <c r="J39" i="1"/>
  <c r="N37" i="1"/>
  <c r="R38" i="1"/>
  <c r="Z39" i="1"/>
  <c r="AD37" i="1"/>
  <c r="AH38" i="1"/>
  <c r="D69" i="1"/>
  <c r="H68" i="1"/>
  <c r="L67" i="1"/>
  <c r="T69" i="1"/>
  <c r="X68" i="1"/>
  <c r="AB67" i="1"/>
  <c r="AJ69" i="1"/>
  <c r="F75" i="1"/>
  <c r="J73" i="1"/>
  <c r="R74" i="1"/>
  <c r="V75" i="1"/>
  <c r="Z73" i="1"/>
  <c r="AH74" i="1"/>
  <c r="AL75" i="1"/>
  <c r="F8" i="1"/>
  <c r="N7" i="1"/>
  <c r="R8" i="1"/>
  <c r="V8" i="1"/>
  <c r="AD7" i="1"/>
  <c r="AH7" i="1"/>
  <c r="AL8" i="1"/>
  <c r="I25" i="1"/>
  <c r="M26" i="1"/>
  <c r="Q26" i="1"/>
  <c r="Y25" i="1"/>
  <c r="AC26" i="1"/>
  <c r="AG26" i="1"/>
  <c r="D44" i="1"/>
  <c r="H43" i="1"/>
  <c r="L43" i="1"/>
  <c r="T44" i="1"/>
  <c r="X43" i="1"/>
  <c r="AB43" i="1"/>
  <c r="AJ44" i="1"/>
  <c r="C49" i="1"/>
  <c r="G49" i="1"/>
  <c r="O50" i="1"/>
  <c r="S50" i="1"/>
  <c r="W49" i="1"/>
  <c r="AE51" i="1"/>
  <c r="AI50" i="1"/>
  <c r="AM49" i="1"/>
  <c r="J57" i="1"/>
  <c r="N56" i="1"/>
  <c r="Z57" i="1"/>
  <c r="AH55" i="1"/>
  <c r="I62" i="1"/>
  <c r="U63" i="1"/>
  <c r="AC61" i="1"/>
  <c r="O37" i="1"/>
  <c r="S73" i="1"/>
  <c r="AG44" i="1"/>
  <c r="H20" i="1"/>
  <c r="J63" i="1"/>
  <c r="G38" i="1"/>
  <c r="O9" i="1"/>
  <c r="F62" i="1"/>
  <c r="AE14" i="1"/>
  <c r="AC21" i="1"/>
  <c r="Z32" i="1"/>
  <c r="T39" i="1"/>
  <c r="R69" i="1"/>
  <c r="L75" i="1"/>
  <c r="H9" i="1"/>
  <c r="C26" i="1"/>
  <c r="AI26" i="1"/>
  <c r="AD45" i="1"/>
  <c r="Y51" i="1"/>
  <c r="T57" i="1"/>
  <c r="W62" i="1"/>
  <c r="AB13" i="1"/>
  <c r="Z19" i="1"/>
  <c r="S31" i="1"/>
  <c r="M37" i="1"/>
  <c r="G67" i="1"/>
  <c r="AM69" i="1"/>
  <c r="U7" i="1"/>
  <c r="P25" i="1"/>
  <c r="K43" i="1"/>
  <c r="F49" i="1"/>
  <c r="AL51" i="1"/>
  <c r="D61" i="1"/>
  <c r="M14" i="1"/>
  <c r="C21" i="1"/>
  <c r="W20" i="1"/>
  <c r="T31" i="1"/>
  <c r="F37" i="1"/>
  <c r="V37" i="1"/>
  <c r="AL37" i="1"/>
  <c r="P68" i="1"/>
  <c r="J74" i="1"/>
  <c r="Z74" i="1"/>
  <c r="F7" i="1"/>
  <c r="K74" i="1"/>
  <c r="AH14" i="1"/>
  <c r="AK32" i="1"/>
  <c r="AK68" i="1"/>
  <c r="G7" i="1"/>
  <c r="R27" i="1"/>
  <c r="M43" i="1"/>
  <c r="X50" i="1"/>
  <c r="AI56" i="1"/>
  <c r="AD63" i="1"/>
  <c r="K39" i="1"/>
  <c r="AD26" i="1"/>
  <c r="O55" i="1"/>
  <c r="V15" i="1"/>
  <c r="AF20" i="1"/>
  <c r="Y32" i="1"/>
  <c r="AI39" i="1"/>
  <c r="C73" i="1"/>
  <c r="AI74" i="1"/>
  <c r="F25" i="1"/>
  <c r="Q44" i="1"/>
  <c r="L51" i="1"/>
  <c r="W57" i="1"/>
  <c r="AH62" i="1"/>
  <c r="AG32" i="1"/>
  <c r="AI7" i="1"/>
  <c r="AJ51" i="1"/>
  <c r="J13" i="1"/>
  <c r="T20" i="1"/>
  <c r="AC32" i="1"/>
  <c r="AM39" i="1"/>
  <c r="AC69" i="1"/>
  <c r="AM74" i="1"/>
  <c r="J27" i="1"/>
  <c r="E43" i="1"/>
  <c r="P50" i="1"/>
  <c r="AA56" i="1"/>
  <c r="V63" i="1"/>
  <c r="G13" i="1"/>
  <c r="S15" i="1"/>
  <c r="AA13" i="1"/>
  <c r="AM13" i="1"/>
  <c r="M19" i="1"/>
  <c r="Y21" i="1"/>
  <c r="AG20" i="1"/>
  <c r="J33" i="1"/>
  <c r="V32" i="1"/>
  <c r="AD31" i="1"/>
  <c r="D38" i="1"/>
  <c r="P39" i="1"/>
  <c r="X37" i="1"/>
  <c r="AJ38" i="1"/>
  <c r="N69" i="1"/>
  <c r="V67" i="1"/>
  <c r="AH69" i="1"/>
  <c r="H73" i="1"/>
  <c r="P75" i="1"/>
  <c r="AB73" i="1"/>
  <c r="D9" i="1"/>
  <c r="L8" i="1"/>
  <c r="X8" i="1"/>
  <c r="AJ9" i="1"/>
  <c r="G25" i="1"/>
  <c r="S27" i="1"/>
  <c r="AE26" i="1"/>
  <c r="AM25" i="1"/>
  <c r="N43" i="1"/>
  <c r="Z45" i="1"/>
  <c r="AH43" i="1"/>
  <c r="I50" i="1"/>
  <c r="U49" i="1"/>
  <c r="AC50" i="1"/>
  <c r="D55" i="1"/>
  <c r="P55" i="1"/>
  <c r="X56" i="1"/>
  <c r="AJ56" i="1"/>
  <c r="K61" i="1"/>
  <c r="S62" i="1"/>
  <c r="AE62" i="1"/>
  <c r="D14" i="1"/>
  <c r="L15" i="1"/>
  <c r="X14" i="1"/>
  <c r="AJ14" i="1"/>
  <c r="N19" i="1"/>
  <c r="V20" i="1"/>
  <c r="AH20" i="1"/>
  <c r="G32" i="1"/>
  <c r="O33" i="1"/>
  <c r="AA32" i="1"/>
  <c r="AM32" i="1"/>
  <c r="I38" i="1"/>
  <c r="U39" i="1"/>
  <c r="AG37" i="1"/>
  <c r="C69" i="1"/>
  <c r="O68" i="1"/>
  <c r="AA68" i="1"/>
  <c r="AI68" i="1"/>
  <c r="I73" i="1"/>
  <c r="U75" i="1"/>
  <c r="AC73" i="1"/>
  <c r="E9" i="1"/>
  <c r="Q7" i="1"/>
  <c r="Y8" i="1"/>
  <c r="AK9" i="1"/>
  <c r="L27" i="1"/>
  <c r="T25" i="1"/>
  <c r="AF27" i="1"/>
  <c r="G45" i="1"/>
  <c r="O43" i="1"/>
  <c r="AA45" i="1"/>
  <c r="AM45" i="1"/>
  <c r="J49" i="1"/>
  <c r="V50" i="1"/>
  <c r="AH49" i="1"/>
  <c r="E56" i="1"/>
  <c r="Q56" i="1"/>
  <c r="AC55" i="1"/>
  <c r="AK56" i="1"/>
  <c r="L62" i="1"/>
  <c r="X61" i="1"/>
  <c r="AF62" i="1"/>
  <c r="I15" i="1"/>
  <c r="U15" i="1"/>
  <c r="AC13" i="1"/>
  <c r="AK13" i="1"/>
  <c r="G19" i="1"/>
  <c r="O21" i="1"/>
  <c r="S20" i="1"/>
  <c r="AA20" i="1"/>
  <c r="AI19" i="1"/>
  <c r="D31" i="1"/>
  <c r="L31" i="1"/>
  <c r="P31" i="1"/>
  <c r="X32" i="1"/>
  <c r="AF32" i="1"/>
  <c r="F39" i="1"/>
  <c r="J37" i="1"/>
  <c r="N38" i="1"/>
  <c r="V39" i="1"/>
  <c r="Z37" i="1"/>
  <c r="AD38" i="1"/>
  <c r="AL39" i="1"/>
  <c r="D68" i="1"/>
  <c r="H67" i="1"/>
  <c r="P69" i="1"/>
  <c r="T68" i="1"/>
  <c r="X67" i="1"/>
  <c r="AF69" i="1"/>
  <c r="AJ68" i="1"/>
  <c r="F73" i="1"/>
  <c r="N74" i="1"/>
  <c r="R75" i="1"/>
  <c r="V73" i="1"/>
  <c r="AD74" i="1"/>
  <c r="AH75" i="1"/>
  <c r="AL73" i="1"/>
  <c r="J9" i="1"/>
  <c r="N9" i="1"/>
  <c r="R7" i="1"/>
  <c r="Z9" i="1"/>
  <c r="AD9" i="1"/>
  <c r="AH8" i="1"/>
  <c r="E27" i="1"/>
  <c r="I27" i="1"/>
  <c r="M25" i="1"/>
  <c r="U27" i="1"/>
  <c r="Y27" i="1"/>
  <c r="AC25" i="1"/>
  <c r="AK27" i="1"/>
  <c r="D45" i="1"/>
  <c r="H45" i="1"/>
  <c r="P44" i="1"/>
  <c r="T45" i="1"/>
  <c r="X45" i="1"/>
  <c r="AF44" i="1"/>
  <c r="AJ45" i="1"/>
  <c r="C51" i="1"/>
  <c r="K50" i="1"/>
  <c r="O51" i="1"/>
  <c r="S49" i="1"/>
  <c r="AA51" i="1"/>
  <c r="AE50" i="1"/>
  <c r="AI49" i="1"/>
  <c r="F57" i="1"/>
  <c r="J56" i="1"/>
  <c r="N55" i="1"/>
  <c r="V57" i="1"/>
  <c r="Z56" i="1"/>
  <c r="AD55" i="1"/>
  <c r="AL57" i="1"/>
  <c r="E62" i="1"/>
  <c r="I61" i="1"/>
  <c r="Q63" i="1"/>
  <c r="U62" i="1"/>
  <c r="Y61" i="1"/>
  <c r="AG63" i="1"/>
  <c r="AK62" i="1"/>
  <c r="I44" i="1"/>
  <c r="O73" i="1"/>
  <c r="W7" i="1"/>
  <c r="AC43" i="1"/>
  <c r="N62" i="1"/>
  <c r="N14" i="1"/>
  <c r="D50" i="1"/>
  <c r="AL15" i="1"/>
  <c r="C38" i="1"/>
  <c r="K7" i="1"/>
  <c r="AB49" i="1"/>
  <c r="Q67" i="1"/>
  <c r="Z13" i="1"/>
  <c r="M67" i="1"/>
  <c r="Z27" i="1"/>
  <c r="AF49" i="1"/>
  <c r="K14" i="1"/>
  <c r="E19" i="1"/>
  <c r="AK20" i="1"/>
  <c r="AH31" i="1"/>
  <c r="AB38" i="1"/>
  <c r="Z68" i="1"/>
  <c r="T74" i="1"/>
  <c r="AB7" i="1"/>
  <c r="W27" i="1"/>
  <c r="R44" i="1"/>
  <c r="AL43" i="1"/>
  <c r="AG49" i="1"/>
  <c r="AB56" i="1"/>
  <c r="O63" i="1"/>
  <c r="H15" i="1"/>
  <c r="R21" i="1"/>
  <c r="K33" i="1"/>
  <c r="E38" i="1"/>
  <c r="AK38" i="1"/>
  <c r="AE69" i="1"/>
  <c r="Y74" i="1"/>
  <c r="I9" i="1"/>
  <c r="D26" i="1"/>
  <c r="AJ26" i="1"/>
  <c r="AE44" i="1"/>
  <c r="Z51" i="1"/>
  <c r="U57" i="1"/>
  <c r="P63" i="1"/>
  <c r="AJ61" i="1"/>
  <c r="AG13" i="1"/>
  <c r="O20" i="1"/>
  <c r="AI20" i="1"/>
  <c r="D32" i="1"/>
  <c r="AB31" i="1"/>
  <c r="J38" i="1"/>
  <c r="AH39" i="1"/>
  <c r="D67" i="1"/>
  <c r="T67" i="1"/>
  <c r="AF68" i="1"/>
  <c r="N75" i="1"/>
  <c r="AD75" i="1"/>
  <c r="N8" i="1"/>
  <c r="V7" i="1"/>
  <c r="E26" i="1"/>
  <c r="Y26" i="1"/>
  <c r="L44" i="1"/>
  <c r="AF43" i="1"/>
  <c r="O49" i="1"/>
  <c r="AM51" i="1"/>
  <c r="V56" i="1"/>
  <c r="E61" i="1"/>
  <c r="AC63" i="1"/>
  <c r="D43" i="1"/>
  <c r="AE49" i="1"/>
  <c r="U61" i="1"/>
  <c r="Z8" i="1"/>
  <c r="I26" i="1"/>
  <c r="AG25" i="1"/>
  <c r="P43" i="1"/>
  <c r="AJ43" i="1"/>
  <c r="W51" i="1"/>
  <c r="F56" i="1"/>
  <c r="Z55" i="1"/>
  <c r="M63" i="1"/>
  <c r="AG62" i="1"/>
  <c r="J55" i="1"/>
  <c r="Q62" i="1"/>
  <c r="AL7" i="1"/>
  <c r="AB44" i="1"/>
  <c r="R57" i="1"/>
  <c r="AD8" i="1"/>
  <c r="Q25" i="1"/>
  <c r="AK26" i="1"/>
  <c r="T43" i="1"/>
  <c r="G50" i="1"/>
  <c r="AA50" i="1"/>
  <c r="AH57" i="1"/>
  <c r="AK61" i="1"/>
  <c r="U26" i="1"/>
  <c r="K49" i="1"/>
  <c r="AL56" i="1"/>
</calcChain>
</file>

<file path=xl/sharedStrings.xml><?xml version="1.0" encoding="utf-8"?>
<sst xmlns="http://schemas.openxmlformats.org/spreadsheetml/2006/main" count="493" uniqueCount="36">
  <si>
    <t>Do.</t>
  </si>
  <si>
    <t>Lu.</t>
  </si>
  <si>
    <t>Ma.</t>
  </si>
  <si>
    <t>Mi.</t>
  </si>
  <si>
    <t>Ju.</t>
  </si>
  <si>
    <t>Vi.</t>
  </si>
  <si>
    <t>Sá.</t>
  </si>
  <si>
    <t>Turno 1</t>
  </si>
  <si>
    <t>Turno 2</t>
  </si>
  <si>
    <t>Turno 3</t>
  </si>
  <si>
    <t>Detalles de Trabajo y Turno</t>
  </si>
  <si>
    <t>Descripción del trabajo</t>
  </si>
  <si>
    <t xml:space="preserve"> Código de día libre</t>
  </si>
  <si>
    <t>Fecha de inicio del patrón</t>
  </si>
  <si>
    <t>Patrón de turnos</t>
  </si>
  <si>
    <t>Nombre del turno</t>
  </si>
  <si>
    <t>Código</t>
  </si>
  <si>
    <t>Hora del turno</t>
  </si>
  <si>
    <t>Trabajo 1</t>
  </si>
  <si>
    <t>Turno de día</t>
  </si>
  <si>
    <t>D</t>
  </si>
  <si>
    <t>De 6:00 AM a 10:00 AM</t>
  </si>
  <si>
    <t>Turno de noche</t>
  </si>
  <si>
    <t>N</t>
  </si>
  <si>
    <t>De 22:00 PM a 12:00 AM</t>
  </si>
  <si>
    <t>x</t>
  </si>
  <si>
    <t>DDDDxxNNNNxxDDDxNNNxxxDDxNNxxx</t>
  </si>
  <si>
    <t>Trabajo 2</t>
  </si>
  <si>
    <t>NNNNxxxxxDxxNNNxxDDxxxNNxDDxxx</t>
  </si>
  <si>
    <t>Trabajo 3</t>
  </si>
  <si>
    <t>Medio Turno</t>
  </si>
  <si>
    <t>M</t>
  </si>
  <si>
    <t>De 14:00 PM a 16:00 PM</t>
  </si>
  <si>
    <t>MMxxxxMMxxxxMMMxxxMxxxxxxMMxxx</t>
  </si>
  <si>
    <t xml:space="preserve"> </t>
  </si>
  <si>
    <r>
      <rPr>
        <sz val="40"/>
        <color theme="3" tint="-0.499984740745262"/>
        <rFont val="Franklin Gothic Medium"/>
        <family val="2"/>
        <scheme val="major"/>
      </rPr>
      <t>Calendario</t>
    </r>
    <r>
      <rPr>
        <sz val="40"/>
        <color theme="1"/>
        <rFont val="Franklin Gothic Book"/>
        <family val="2"/>
        <scheme val="minor"/>
      </rPr>
      <t xml:space="preserve"> </t>
    </r>
    <r>
      <rPr>
        <sz val="40"/>
        <color rgb="FF0E668B"/>
        <rFont val="Franklin Gothic Medium"/>
        <family val="2"/>
        <scheme val="major"/>
      </rPr>
      <t>DE TRABAJO POR TURNO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</si>
</sst>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mmmm\ yyyy"/>
    <numFmt numFmtId="166" formatCode="[$-409]mmmm\ d\,\ yyyy;@"/>
    <numFmt numFmtId="167" formatCode=";;;"/>
  </numFmts>
  <fonts count="24">
    <font>
      <sz val="11"/>
      <color theme="1"/>
      <name val="Franklin Gothic Book"/>
      <family val="2"/>
      <scheme val="minor"/>
    </font>
    <font>
      <sz val="11"/>
      <color theme="0" tint="-0.499984740745262"/>
      <name val="Calibri"/>
      <family val="2"/>
    </font>
    <font>
      <sz val="40"/>
      <color theme="7" tint="-0.499984740745262"/>
      <name val="Franklin Gothic Medium"/>
      <family val="2"/>
      <scheme val="major"/>
    </font>
    <font>
      <sz val="40"/>
      <color theme="3" tint="-0.499984740745262"/>
      <name val="Franklin Gothic Medium"/>
      <family val="2"/>
      <scheme val="major"/>
    </font>
    <font>
      <b/>
      <sz val="22"/>
      <color theme="0" tint="-0.499984740745262"/>
      <name val="Franklin Gothic Book"/>
      <family val="2"/>
      <scheme val="minor"/>
    </font>
    <font>
      <sz val="11"/>
      <color theme="0" tint="-0.499984740745262"/>
      <name val="Franklin Gothic Book"/>
      <family val="2"/>
      <scheme val="minor"/>
    </font>
    <font>
      <sz val="42"/>
      <color theme="3" tint="-0.499984740745262"/>
      <name val="Franklin Gothic Medium"/>
      <family val="2"/>
      <scheme val="maj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b/>
      <sz val="9"/>
      <color theme="1" tint="4.9989318521683403E-2"/>
      <name val="Franklin Gothic Book"/>
      <family val="2"/>
      <scheme val="minor"/>
    </font>
    <font>
      <b/>
      <sz val="9"/>
      <color theme="3" tint="-0.249977111117893"/>
      <name val="Franklin Gothic Book"/>
      <family val="2"/>
      <scheme val="minor"/>
    </font>
    <font>
      <b/>
      <sz val="9"/>
      <color theme="0"/>
      <name val="Franklin Gothic Book"/>
      <family val="2"/>
      <scheme val="minor"/>
    </font>
    <font>
      <b/>
      <sz val="9"/>
      <color theme="1"/>
      <name val="Franklin Gothic Book"/>
      <family val="2"/>
      <scheme val="minor"/>
    </font>
    <font>
      <sz val="14"/>
      <color theme="0"/>
      <name val="Franklin Gothic Medium"/>
      <family val="2"/>
      <scheme val="major"/>
    </font>
    <font>
      <sz val="10"/>
      <color theme="0"/>
      <name val="Franklin Gothic Book"/>
      <family val="2"/>
      <scheme val="minor"/>
    </font>
    <font>
      <sz val="22"/>
      <color theme="7" tint="-0.499984740745262"/>
      <name val="Franklin Gothic Medium"/>
      <family val="2"/>
      <scheme val="major"/>
    </font>
    <font>
      <sz val="28"/>
      <color theme="7" tint="-0.499984740745262"/>
      <name val="Franklin Gothic Medium"/>
      <family val="2"/>
      <scheme val="major"/>
    </font>
    <font>
      <b/>
      <sz val="22"/>
      <color theme="7" tint="-0.499984740745262"/>
      <name val="Franklin Gothic Medium"/>
      <family val="2"/>
      <scheme val="major"/>
    </font>
    <font>
      <sz val="14"/>
      <color theme="1" tint="0.14999847407452621"/>
      <name val="Franklin Gothic Medium"/>
      <family val="2"/>
      <scheme val="major"/>
    </font>
    <font>
      <sz val="14"/>
      <color theme="1"/>
      <name val="Franklin Gothic Medium"/>
      <family val="2"/>
      <scheme val="major"/>
    </font>
    <font>
      <sz val="10"/>
      <color theme="1"/>
      <name val="Franklin Gothic Book"/>
      <family val="2"/>
      <scheme val="minor"/>
    </font>
    <font>
      <sz val="40"/>
      <color theme="1"/>
      <name val="Franklin Gothic Book"/>
      <family val="2"/>
      <scheme val="minor"/>
    </font>
    <font>
      <sz val="40"/>
      <color rgb="FF0E668B"/>
      <name val="Franklin Gothic Medium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-0.24994659260841701"/>
        <bgColor indexed="65"/>
      </patternFill>
    </fill>
    <fill>
      <patternFill patternType="solid">
        <fgColor theme="6" tint="-0.499984740745262"/>
        <bgColor indexed="65"/>
      </patternFill>
    </fill>
    <fill>
      <patternFill patternType="lightDown">
        <fgColor theme="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0"/>
      </right>
      <top style="thin">
        <color theme="7" tint="0.59996337778862885"/>
      </top>
      <bottom style="thin">
        <color theme="0"/>
      </bottom>
      <diagonal/>
    </border>
    <border>
      <left style="thin">
        <color theme="0"/>
      </left>
      <right/>
      <top style="thin">
        <color theme="7" tint="0.59996337778862885"/>
      </top>
      <bottom style="thin">
        <color theme="0"/>
      </bottom>
      <diagonal/>
    </border>
    <border>
      <left style="thin">
        <color theme="7" tint="0.599963377788628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7" tint="0.59996337778862885"/>
      </left>
      <right style="thin">
        <color theme="0"/>
      </right>
      <top style="thin">
        <color theme="0"/>
      </top>
      <bottom style="thin">
        <color theme="7" tint="0.59996337778862885"/>
      </bottom>
      <diagonal/>
    </border>
    <border>
      <left style="thin">
        <color theme="0"/>
      </left>
      <right/>
      <top style="thin">
        <color theme="0"/>
      </top>
      <bottom style="thin">
        <color theme="7" tint="0.59996337778862885"/>
      </bottom>
      <diagonal/>
    </border>
    <border>
      <left style="thin">
        <color theme="5" tint="0.59996337778862885"/>
      </left>
      <right style="thin">
        <color theme="0"/>
      </right>
      <top style="thin">
        <color theme="5" tint="0.59996337778862885"/>
      </top>
      <bottom style="thin">
        <color theme="0"/>
      </bottom>
      <diagonal/>
    </border>
    <border>
      <left style="thin">
        <color theme="0"/>
      </left>
      <right/>
      <top style="thin">
        <color theme="5" tint="0.59996337778862885"/>
      </top>
      <bottom style="thin">
        <color theme="0"/>
      </bottom>
      <diagonal/>
    </border>
    <border>
      <left style="thin">
        <color theme="5" tint="0.5999633777886288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 tint="0.59996337778862885"/>
      </left>
      <right style="thin">
        <color theme="0"/>
      </right>
      <top style="thin">
        <color theme="0"/>
      </top>
      <bottom style="thin">
        <color theme="5" tint="0.59996337778862885"/>
      </bottom>
      <diagonal/>
    </border>
    <border>
      <left style="thin">
        <color theme="0"/>
      </left>
      <right/>
      <top style="thin">
        <color theme="0"/>
      </top>
      <bottom style="thin">
        <color theme="5" tint="0.59996337778862885"/>
      </bottom>
      <diagonal/>
    </border>
    <border>
      <left style="thin">
        <color theme="8" tint="0.79998168889431442"/>
      </left>
      <right style="thin">
        <color theme="0"/>
      </right>
      <top style="thin">
        <color theme="8" tint="0.79998168889431442"/>
      </top>
      <bottom style="thin">
        <color theme="0"/>
      </bottom>
      <diagonal/>
    </border>
    <border>
      <left style="thin">
        <color theme="0"/>
      </left>
      <right/>
      <top style="thin">
        <color theme="8" tint="0.79998168889431442"/>
      </top>
      <bottom style="thin">
        <color theme="0"/>
      </bottom>
      <diagonal/>
    </border>
    <border>
      <left style="thin">
        <color theme="8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8168889431442"/>
      </left>
      <right style="thin">
        <color theme="0"/>
      </right>
      <top style="thin">
        <color theme="0"/>
      </top>
      <bottom style="thin">
        <color theme="8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8" tint="0.79998168889431442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</borders>
  <cellStyleXfs count="8">
    <xf numFmtId="0" fontId="0" fillId="0" borderId="0"/>
    <xf numFmtId="0" fontId="8" fillId="0" borderId="0"/>
    <xf numFmtId="0" fontId="10" fillId="7" borderId="3">
      <alignment horizontal="center" vertical="center"/>
    </xf>
    <xf numFmtId="0" fontId="11" fillId="0" borderId="3" applyNumberFormat="0">
      <alignment horizontal="center" vertical="center"/>
    </xf>
    <xf numFmtId="0" fontId="12" fillId="8" borderId="3">
      <alignment horizontal="center" vertical="center"/>
    </xf>
    <xf numFmtId="0" fontId="10" fillId="2" borderId="3">
      <alignment horizontal="center" vertical="center"/>
    </xf>
    <xf numFmtId="0" fontId="12" fillId="9" borderId="3" applyNumberFormat="0">
      <alignment horizontal="center" vertical="center"/>
    </xf>
    <xf numFmtId="0" fontId="13" fillId="10" borderId="3" applyNumberFormat="0">
      <alignment horizontal="center" vertical="center"/>
    </xf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164" fontId="15" fillId="6" borderId="5" xfId="0" applyNumberFormat="1" applyFont="1" applyFill="1" applyBorder="1" applyAlignment="1">
      <alignment horizontal="center" vertical="center"/>
    </xf>
    <xf numFmtId="164" fontId="15" fillId="6" borderId="9" xfId="0" applyNumberFormat="1" applyFont="1" applyFill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17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 indent="1"/>
    </xf>
    <xf numFmtId="0" fontId="21" fillId="3" borderId="9" xfId="0" applyFont="1" applyFill="1" applyBorder="1" applyAlignment="1">
      <alignment horizontal="right" vertical="center" indent="1"/>
    </xf>
    <xf numFmtId="0" fontId="21" fillId="4" borderId="9" xfId="0" applyFont="1" applyFill="1" applyBorder="1" applyAlignment="1">
      <alignment horizontal="right" vertical="center" indent="1"/>
    </xf>
    <xf numFmtId="0" fontId="21" fillId="5" borderId="9" xfId="0" applyFont="1" applyFill="1" applyBorder="1" applyAlignment="1">
      <alignment horizontal="righ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21" fillId="4" borderId="15" xfId="0" applyFont="1" applyFill="1" applyBorder="1" applyAlignment="1">
      <alignment horizontal="right" vertical="center" indent="1"/>
    </xf>
    <xf numFmtId="0" fontId="21" fillId="4" borderId="18" xfId="0" applyFont="1" applyFill="1" applyBorder="1" applyAlignment="1">
      <alignment horizontal="right" vertical="center" indent="1"/>
    </xf>
    <xf numFmtId="0" fontId="21" fillId="3" borderId="20" xfId="0" applyFont="1" applyFill="1" applyBorder="1" applyAlignment="1">
      <alignment horizontal="right" vertical="center" indent="1"/>
    </xf>
    <xf numFmtId="0" fontId="21" fillId="3" borderId="23" xfId="0" applyFont="1" applyFill="1" applyBorder="1" applyAlignment="1">
      <alignment horizontal="right" vertical="center" indent="1"/>
    </xf>
    <xf numFmtId="0" fontId="0" fillId="0" borderId="13" xfId="0" applyBorder="1" applyAlignment="1">
      <alignment horizontal="left" vertical="center" indent="1"/>
    </xf>
    <xf numFmtId="0" fontId="21" fillId="5" borderId="25" xfId="0" applyFont="1" applyFill="1" applyBorder="1" applyAlignment="1">
      <alignment horizontal="right" vertical="center" indent="1"/>
    </xf>
    <xf numFmtId="0" fontId="21" fillId="5" borderId="28" xfId="0" applyFont="1" applyFill="1" applyBorder="1" applyAlignment="1">
      <alignment horizontal="right" vertical="center" indent="1"/>
    </xf>
    <xf numFmtId="0" fontId="0" fillId="0" borderId="29" xfId="0" applyBorder="1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14" fillId="6" borderId="5" xfId="0" applyFont="1" applyFill="1" applyBorder="1" applyAlignment="1">
      <alignment horizontal="left" vertical="center" indent="1"/>
    </xf>
    <xf numFmtId="0" fontId="20" fillId="0" borderId="0" xfId="0" applyFont="1" applyAlignment="1">
      <alignment vertical="center"/>
    </xf>
    <xf numFmtId="166" fontId="0" fillId="0" borderId="10" xfId="0" applyNumberFormat="1" applyBorder="1" applyAlignment="1">
      <alignment horizontal="left" vertical="center" indent="1"/>
    </xf>
    <xf numFmtId="166" fontId="0" fillId="0" borderId="11" xfId="0" applyNumberFormat="1" applyBorder="1" applyAlignment="1">
      <alignment horizontal="left" vertical="center" indent="1"/>
    </xf>
    <xf numFmtId="167" fontId="9" fillId="0" borderId="6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0" fillId="5" borderId="2" xfId="0" applyFill="1" applyBorder="1"/>
    <xf numFmtId="0" fontId="0" fillId="4" borderId="2" xfId="0" applyFill="1" applyBorder="1"/>
    <xf numFmtId="0" fontId="0" fillId="3" borderId="2" xfId="0" applyFill="1" applyBorder="1"/>
    <xf numFmtId="165" fontId="14" fillId="6" borderId="8" xfId="0" applyNumberFormat="1" applyFont="1" applyFill="1" applyBorder="1" applyAlignment="1">
      <alignment horizontal="center" vertical="center"/>
    </xf>
    <xf numFmtId="165" fontId="14" fillId="6" borderId="7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wrapText="1"/>
    </xf>
    <xf numFmtId="0" fontId="20" fillId="5" borderId="24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0" fillId="12" borderId="0" xfId="0" applyFill="1" applyAlignment="1">
      <alignment horizontal="right" vertical="center" indent="1"/>
    </xf>
    <xf numFmtId="0" fontId="0" fillId="12" borderId="30" xfId="0" applyFill="1" applyBorder="1" applyAlignment="1">
      <alignment horizontal="right" vertical="center" indent="1"/>
    </xf>
    <xf numFmtId="0" fontId="0" fillId="12" borderId="31" xfId="0" applyFill="1" applyBorder="1" applyAlignment="1">
      <alignment horizontal="right" vertical="center" indent="1"/>
    </xf>
    <xf numFmtId="0" fontId="0" fillId="12" borderId="32" xfId="0" applyFill="1" applyBorder="1" applyAlignment="1">
      <alignment horizontal="right" vertical="center" indent="1"/>
    </xf>
    <xf numFmtId="0" fontId="0" fillId="12" borderId="33" xfId="0" applyFill="1" applyBorder="1" applyAlignment="1">
      <alignment horizontal="right" vertical="center" indent="1"/>
    </xf>
    <xf numFmtId="0" fontId="0" fillId="12" borderId="4" xfId="0" applyFill="1" applyBorder="1" applyAlignment="1">
      <alignment horizontal="right" vertical="center" indent="1"/>
    </xf>
    <xf numFmtId="0" fontId="19" fillId="3" borderId="19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</cellXfs>
  <cellStyles count="8">
    <cellStyle name="Día libre" xfId="3"/>
    <cellStyle name="Días festivos" xfId="6"/>
    <cellStyle name="No laborable" xfId="7"/>
    <cellStyle name="Normal" xfId="0" builtinId="0"/>
    <cellStyle name="Normal 2" xfId="1"/>
    <cellStyle name="Turno de día" xfId="2"/>
    <cellStyle name="Turno de noche" xfId="4"/>
    <cellStyle name="Turno día/noche" xfId="5"/>
  </cellStyles>
  <dxfs count="6"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E6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Spin" dx="16" fmlaLink="AñoCalendario" max="2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314325</xdr:rowOff>
        </xdr:from>
        <xdr:to>
          <xdr:col>33</xdr:col>
          <xdr:colOff>209550</xdr:colOff>
          <xdr:row>0</xdr:row>
          <xdr:rowOff>619125</xdr:rowOff>
        </xdr:to>
        <xdr:sp macro="" textlink="">
          <xdr:nvSpPr>
            <xdr:cNvPr id="1025" name="Control numérico" descr="Use el botón de control numérico para cambiar de año natural o cambie el año en la celda AE3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Shift Work Calendar">
  <a:themeElements>
    <a:clrScheme name="Letterhead-1">
      <a:dk1>
        <a:srgbClr val="000000"/>
      </a:dk1>
      <a:lt1>
        <a:srgbClr val="FFFFFF"/>
      </a:lt1>
      <a:dk2>
        <a:srgbClr val="5E5E5E"/>
      </a:dk2>
      <a:lt2>
        <a:srgbClr val="D6D5D5"/>
      </a:lt2>
      <a:accent1>
        <a:srgbClr val="DF2D25"/>
      </a:accent1>
      <a:accent2>
        <a:srgbClr val="F9D423"/>
      </a:accent2>
      <a:accent3>
        <a:srgbClr val="62C99E"/>
      </a:accent3>
      <a:accent4>
        <a:srgbClr val="45B9EC"/>
      </a:accent4>
      <a:accent5>
        <a:srgbClr val="9B4BA6"/>
      </a:accent5>
      <a:accent6>
        <a:srgbClr val="EF2F94"/>
      </a:accent6>
      <a:hlink>
        <a:srgbClr val="0000FF"/>
      </a:hlink>
      <a:folHlink>
        <a:srgbClr val="FF00FF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h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38100" tIns="38100" rIns="38100" bIns="381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0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38100" dist="12700" dir="5400000" rotWithShape="0">
                <a:srgbClr val="000000">
                  <a:alpha val="50000"/>
                </a:srgbClr>
              </a:outerShdw>
            </a:effectLst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  <a:extLst>
    <a:ext uri="{05A4C25C-085E-4340-85A3-A5531E510DB2}">
      <thm15:themeFamily xmlns:thm15="http://schemas.microsoft.com/office/thememl/2012/main" name=" ShiftCalendar" id="{C0C15053-41A7-A842-8BD5-207B5038EBEC}" vid="{EDF4B661-04CF-B74B-852D-F3AE147C5ED3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N75"/>
  <sheetViews>
    <sheetView showGridLines="0" tabSelected="1" zoomScaleNormal="100" workbookViewId="0"/>
  </sheetViews>
  <sheetFormatPr baseColWidth="10" defaultColWidth="0" defaultRowHeight="18.95" customHeight="1"/>
  <cols>
    <col min="1" max="1" width="1.75" style="8" customWidth="1"/>
    <col min="2" max="2" width="21.75" style="8" customWidth="1"/>
    <col min="3" max="39" width="3.375" style="8" customWidth="1"/>
    <col min="40" max="40" width="1.75" style="8" customWidth="1"/>
    <col min="41" max="16384" width="8.875" style="8" hidden="1"/>
  </cols>
  <sheetData>
    <row r="1" spans="2:39" s="1" customFormat="1" ht="65.25" customHeight="1">
      <c r="B1" s="2" t="s">
        <v>35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7"/>
      <c r="AH1" s="50">
        <v>2021</v>
      </c>
      <c r="AI1" s="50"/>
      <c r="AJ1" s="50"/>
      <c r="AK1" s="50"/>
      <c r="AL1" s="50"/>
      <c r="AM1" s="50"/>
    </row>
    <row r="2" spans="2:39" customFormat="1" ht="9" customHeight="1"/>
    <row r="3" spans="2:39" customFormat="1" ht="18.95" customHeight="1">
      <c r="AC3" s="19" t="s">
        <v>7</v>
      </c>
      <c r="AD3" s="8"/>
      <c r="AE3" s="47"/>
      <c r="AF3" s="8"/>
      <c r="AG3" s="19" t="s">
        <v>8</v>
      </c>
      <c r="AH3" s="8"/>
      <c r="AI3" s="46"/>
      <c r="AJ3" s="8"/>
      <c r="AK3" s="19" t="s">
        <v>9</v>
      </c>
      <c r="AL3" s="8"/>
      <c r="AM3" s="45"/>
    </row>
    <row r="4" spans="2:39" customFormat="1" ht="9" customHeight="1"/>
    <row r="5" spans="2:39" s="12" customFormat="1" ht="18.95" customHeight="1">
      <c r="B5" s="48" t="e">
        <f ca="1">DATE(_xlfn.SINGLE(AñoCalendario),1,1)</f>
        <v>#NAME?</v>
      </c>
      <c r="C5" s="14" t="e">
        <f ca="1">IF(DAY(_xlfn.SINGLE(EneDom1))=1,"",IF(AND(YEAR(_xlfn.SINGLE(EneDom1)+1)=_xlfn.SINGLE(AñoCalendario),MONTH(_xlfn.SINGLE(EneDom1)+1)=1),_xlfn.SINGLE(EneDom1)+1,""))</f>
        <v>#NAME?</v>
      </c>
      <c r="D5" s="14" t="e">
        <f ca="1">IF(DAY(_xlfn.SINGLE(EneDom1))=1,"",IF(AND(YEAR(_xlfn.SINGLE(EneDom1)+2)=_xlfn.SINGLE(AñoCalendario),MONTH(_xlfn.SINGLE(EneDom1)+2)=1),_xlfn.SINGLE(EneDom1)+2,""))</f>
        <v>#NAME?</v>
      </c>
      <c r="E5" s="14" t="e">
        <f ca="1">IF(DAY(_xlfn.SINGLE(EneDom1))=1,"",IF(AND(YEAR(_xlfn.SINGLE(EneDom1)+3)=_xlfn.SINGLE(AñoCalendario),MONTH(_xlfn.SINGLE(EneDom1)+3)=1),_xlfn.SINGLE(EneDom1)+3,""))</f>
        <v>#NAME?</v>
      </c>
      <c r="F5" s="14" t="e">
        <f ca="1">IF(DAY(_xlfn.SINGLE(EneDom1))=1,"",IF(AND(YEAR(_xlfn.SINGLE(EneDom1)+4)=_xlfn.SINGLE(AñoCalendario),MONTH(_xlfn.SINGLE(EneDom1)+4)=1),_xlfn.SINGLE(EneDom1)+4,""))</f>
        <v>#NAME?</v>
      </c>
      <c r="G5" s="14" t="e">
        <f ca="1">IF(DAY(_xlfn.SINGLE(EneDom1))=1,"",IF(AND(YEAR(_xlfn.SINGLE(EneDom1)+5)=_xlfn.SINGLE(AñoCalendario),MONTH(_xlfn.SINGLE(EneDom1)+5)=1),_xlfn.SINGLE(EneDom1)+5,""))</f>
        <v>#NAME?</v>
      </c>
      <c r="H5" s="14" t="e">
        <f ca="1">IF(DAY(_xlfn.SINGLE(EneDom1))=1,"",IF(AND(YEAR(_xlfn.SINGLE(EneDom1)+6)=_xlfn.SINGLE(AñoCalendario),MONTH(_xlfn.SINGLE(EneDom1)+6)=1),_xlfn.SINGLE(EneDom1)+6,""))</f>
        <v>#NAME?</v>
      </c>
      <c r="I5" s="14" t="e">
        <f ca="1">_xlfn.SINGLE(IF(DAY(_xlfn.SINGLE(EneDom1))=1,IF(AND(YEAR(_xlfn.SINGLE(EneDom1))=_xlfn.SINGLE(AñoCalendario),MONTH(_xlfn.SINGLE(EneDom1))=1),EneDom1,""),IF(AND(YEAR(_xlfn.SINGLE(EneDom1)+7)=_xlfn.SINGLE(AñoCalendario),MONTH(_xlfn.SINGLE(EneDom1)+7)=1),_xlfn.SINGLE(EneDom1)+7,"")))</f>
        <v>#NAME?</v>
      </c>
      <c r="J5" s="14" t="e">
        <f ca="1">IF(DAY(_xlfn.SINGLE(EneDom1))=1,IF(AND(YEAR(_xlfn.SINGLE(EneDom1)+1)=_xlfn.SINGLE(AñoCalendario),MONTH(_xlfn.SINGLE(EneDom1)+1)=1),_xlfn.SINGLE(EneDom1)+1,""),IF(AND(YEAR(_xlfn.SINGLE(EneDom1)+8)=_xlfn.SINGLE(AñoCalendario),MONTH(_xlfn.SINGLE(EneDom1)+8)=1),_xlfn.SINGLE(EneDom1)+8,""))</f>
        <v>#NAME?</v>
      </c>
      <c r="K5" s="14" t="e">
        <f ca="1">IF(DAY(_xlfn.SINGLE(EneDom1))=1,IF(AND(YEAR(_xlfn.SINGLE(EneDom1)+2)=_xlfn.SINGLE(AñoCalendario),MONTH(_xlfn.SINGLE(EneDom1)+2)=1),_xlfn.SINGLE(EneDom1)+2,""),IF(AND(YEAR(_xlfn.SINGLE(EneDom1)+9)=_xlfn.SINGLE(AñoCalendario),MONTH(_xlfn.SINGLE(EneDom1)+9)=1),_xlfn.SINGLE(EneDom1)+9,""))</f>
        <v>#NAME?</v>
      </c>
      <c r="L5" s="14" t="e">
        <f ca="1">IF(DAY(_xlfn.SINGLE(EneDom1))=1,IF(AND(YEAR(_xlfn.SINGLE(EneDom1)+3)=_xlfn.SINGLE(AñoCalendario),MONTH(_xlfn.SINGLE(EneDom1)+3)=1),_xlfn.SINGLE(EneDom1)+3,""),IF(AND(YEAR(_xlfn.SINGLE(EneDom1)+10)=_xlfn.SINGLE(AñoCalendario),MONTH(_xlfn.SINGLE(EneDom1)+10)=1),_xlfn.SINGLE(EneDom1)+10,""))</f>
        <v>#NAME?</v>
      </c>
      <c r="M5" s="14" t="e">
        <f ca="1">IF(DAY(_xlfn.SINGLE(EneDom1))=1,IF(AND(YEAR(_xlfn.SINGLE(EneDom1)+4)=_xlfn.SINGLE(AñoCalendario),MONTH(_xlfn.SINGLE(EneDom1)+4)=1),_xlfn.SINGLE(EneDom1)+4,""),IF(AND(YEAR(_xlfn.SINGLE(EneDom1)+11)=_xlfn.SINGLE(AñoCalendario),MONTH(_xlfn.SINGLE(EneDom1)+11)=1),_xlfn.SINGLE(EneDom1)+11,""))</f>
        <v>#NAME?</v>
      </c>
      <c r="N5" s="14" t="e">
        <f ca="1">IF(DAY(_xlfn.SINGLE(EneDom1))=1,IF(AND(YEAR(_xlfn.SINGLE(EneDom1)+5)=_xlfn.SINGLE(AñoCalendario),MONTH(_xlfn.SINGLE(EneDom1)+5)=1),_xlfn.SINGLE(EneDom1)+5,""),IF(AND(YEAR(_xlfn.SINGLE(EneDom1)+12)=_xlfn.SINGLE(AñoCalendario),MONTH(_xlfn.SINGLE(EneDom1)+12)=1),_xlfn.SINGLE(EneDom1)+12,""))</f>
        <v>#NAME?</v>
      </c>
      <c r="O5" s="14" t="e">
        <f ca="1">IF(DAY(_xlfn.SINGLE(EneDom1))=1,IF(AND(YEAR(_xlfn.SINGLE(EneDom1)+6)=_xlfn.SINGLE(AñoCalendario),MONTH(_xlfn.SINGLE(EneDom1)+6)=1),_xlfn.SINGLE(EneDom1)+6,""),IF(AND(YEAR(_xlfn.SINGLE(EneDom1)+13)=_xlfn.SINGLE(AñoCalendario),MONTH(_xlfn.SINGLE(EneDom1)+13)=1),_xlfn.SINGLE(EneDom1)+13,""))</f>
        <v>#NAME?</v>
      </c>
      <c r="P5" s="14" t="e">
        <f ca="1">IF(DAY(_xlfn.SINGLE(EneDom1))=1,IF(AND(YEAR(_xlfn.SINGLE(EneDom1)+7)=_xlfn.SINGLE(AñoCalendario),MONTH(_xlfn.SINGLE(EneDom1)+7)=1),_xlfn.SINGLE(EneDom1)+7,""),IF(AND(YEAR(_xlfn.SINGLE(EneDom1)+14)=_xlfn.SINGLE(AñoCalendario),MONTH(_xlfn.SINGLE(EneDom1)+14)=1),_xlfn.SINGLE(EneDom1)+14,""))</f>
        <v>#NAME?</v>
      </c>
      <c r="Q5" s="14" t="e">
        <f ca="1">IF(DAY(_xlfn.SINGLE(EneDom1))=1,IF(AND(YEAR(_xlfn.SINGLE(EneDom1)+8)=_xlfn.SINGLE(AñoCalendario),MONTH(_xlfn.SINGLE(EneDom1)+8)=1),_xlfn.SINGLE(EneDom1)+8,""),IF(AND(YEAR(_xlfn.SINGLE(EneDom1)+15)=_xlfn.SINGLE(AñoCalendario),MONTH(_xlfn.SINGLE(EneDom1)+15)=1),_xlfn.SINGLE(EneDom1)+15,""))</f>
        <v>#NAME?</v>
      </c>
      <c r="R5" s="14" t="e">
        <f ca="1">IF(DAY(_xlfn.SINGLE(EneDom1))=1,IF(AND(YEAR(_xlfn.SINGLE(EneDom1)+9)=_xlfn.SINGLE(AñoCalendario),MONTH(_xlfn.SINGLE(EneDom1)+9)=1),_xlfn.SINGLE(EneDom1)+9,""),IF(AND(YEAR(_xlfn.SINGLE(EneDom1)+16)=_xlfn.SINGLE(AñoCalendario),MONTH(_xlfn.SINGLE(EneDom1)+16)=1),_xlfn.SINGLE(EneDom1)+16,""))</f>
        <v>#NAME?</v>
      </c>
      <c r="S5" s="14" t="e">
        <f ca="1">IF(DAY(_xlfn.SINGLE(EneDom1))=1,IF(AND(YEAR(_xlfn.SINGLE(EneDom1)+10)=_xlfn.SINGLE(AñoCalendario),MONTH(_xlfn.SINGLE(EneDom1)+10)=1),_xlfn.SINGLE(EneDom1)+10,""),IF(AND(YEAR(_xlfn.SINGLE(EneDom1)+17)=_xlfn.SINGLE(AñoCalendario),MONTH(_xlfn.SINGLE(EneDom1)+17)=1),_xlfn.SINGLE(EneDom1)+17,""))</f>
        <v>#NAME?</v>
      </c>
      <c r="T5" s="14" t="e">
        <f ca="1">IF(DAY(_xlfn.SINGLE(EneDom1))=1,IF(AND(YEAR(_xlfn.SINGLE(EneDom1)+11)=_xlfn.SINGLE(AñoCalendario),MONTH(_xlfn.SINGLE(EneDom1)+11)=1),_xlfn.SINGLE(EneDom1)+11,""),IF(AND(YEAR(_xlfn.SINGLE(EneDom1)+18)=_xlfn.SINGLE(AñoCalendario),MONTH(_xlfn.SINGLE(EneDom1)+18)=1),_xlfn.SINGLE(EneDom1)+18,""))</f>
        <v>#NAME?</v>
      </c>
      <c r="U5" s="14" t="e">
        <f ca="1">IF(DAY(_xlfn.SINGLE(EneDom1))=1,IF(AND(YEAR(_xlfn.SINGLE(EneDom1)+12)=_xlfn.SINGLE(AñoCalendario),MONTH(_xlfn.SINGLE(EneDom1)+12)=1),_xlfn.SINGLE(EneDom1)+12,""),IF(AND(YEAR(_xlfn.SINGLE(EneDom1)+19)=_xlfn.SINGLE(AñoCalendario),MONTH(_xlfn.SINGLE(EneDom1)+19)=1),_xlfn.SINGLE(EneDom1)+19,""))</f>
        <v>#NAME?</v>
      </c>
      <c r="V5" s="14" t="e">
        <f ca="1">IF(DAY(_xlfn.SINGLE(EneDom1))=1,IF(AND(YEAR(_xlfn.SINGLE(EneDom1)+13)=_xlfn.SINGLE(AñoCalendario),MONTH(_xlfn.SINGLE(EneDom1)+13)=1),_xlfn.SINGLE(EneDom1)+13,""),IF(AND(YEAR(_xlfn.SINGLE(EneDom1)+20)=_xlfn.SINGLE(AñoCalendario),MONTH(_xlfn.SINGLE(EneDom1)+20)=1),_xlfn.SINGLE(EneDom1)+20,""))</f>
        <v>#NAME?</v>
      </c>
      <c r="W5" s="14" t="e">
        <f ca="1">IF(DAY(_xlfn.SINGLE(EneDom1))=1,IF(AND(YEAR(_xlfn.SINGLE(EneDom1)+14)=_xlfn.SINGLE(AñoCalendario),MONTH(_xlfn.SINGLE(EneDom1)+14)=1),_xlfn.SINGLE(EneDom1)+14,""),IF(AND(YEAR(_xlfn.SINGLE(EneDom1)+21)=_xlfn.SINGLE(AñoCalendario),MONTH(_xlfn.SINGLE(EneDom1)+21)=1),_xlfn.SINGLE(EneDom1)+21,""))</f>
        <v>#NAME?</v>
      </c>
      <c r="X5" s="14" t="e">
        <f ca="1">IF(DAY(_xlfn.SINGLE(EneDom1))=1,IF(AND(YEAR(_xlfn.SINGLE(EneDom1)+15)=_xlfn.SINGLE(AñoCalendario),MONTH(_xlfn.SINGLE(EneDom1)+15)=1),_xlfn.SINGLE(EneDom1)+15,""),IF(AND(YEAR(_xlfn.SINGLE(EneDom1)+22)=_xlfn.SINGLE(AñoCalendario),MONTH(_xlfn.SINGLE(EneDom1)+22)=1),_xlfn.SINGLE(EneDom1)+22,""))</f>
        <v>#NAME?</v>
      </c>
      <c r="Y5" s="14" t="e">
        <f ca="1">IF(DAY(_xlfn.SINGLE(EneDom1))=1,IF(AND(YEAR(_xlfn.SINGLE(EneDom1)+16)=_xlfn.SINGLE(AñoCalendario),MONTH(_xlfn.SINGLE(EneDom1)+16)=1),_xlfn.SINGLE(EneDom1)+16,""),IF(AND(YEAR(_xlfn.SINGLE(EneDom1)+23)=_xlfn.SINGLE(AñoCalendario),MONTH(_xlfn.SINGLE(EneDom1)+23)=1),_xlfn.SINGLE(EneDom1)+23,""))</f>
        <v>#NAME?</v>
      </c>
      <c r="Z5" s="14" t="e">
        <f ca="1">IF(DAY(_xlfn.SINGLE(EneDom1))=1,IF(AND(YEAR(_xlfn.SINGLE(EneDom1)+17)=_xlfn.SINGLE(AñoCalendario),MONTH(_xlfn.SINGLE(EneDom1)+17)=1),_xlfn.SINGLE(EneDom1)+17,""),IF(AND(YEAR(_xlfn.SINGLE(EneDom1)+24)=_xlfn.SINGLE(AñoCalendario),MONTH(_xlfn.SINGLE(EneDom1)+24)=1),_xlfn.SINGLE(EneDom1)+24,""))</f>
        <v>#NAME?</v>
      </c>
      <c r="AA5" s="14" t="e">
        <f ca="1">IF(DAY(_xlfn.SINGLE(EneDom1))=1,IF(AND(YEAR(_xlfn.SINGLE(EneDom1)+18)=_xlfn.SINGLE(AñoCalendario),MONTH(_xlfn.SINGLE(EneDom1)+18)=1),_xlfn.SINGLE(EneDom1)+18,""),IF(AND(YEAR(_xlfn.SINGLE(EneDom1)+25)=_xlfn.SINGLE(AñoCalendario),MONTH(_xlfn.SINGLE(EneDom1)+25)=1),_xlfn.SINGLE(EneDom1)+25,""))</f>
        <v>#NAME?</v>
      </c>
      <c r="AB5" s="14" t="e">
        <f ca="1">IF(DAY(_xlfn.SINGLE(EneDom1))=1,IF(AND(YEAR(_xlfn.SINGLE(EneDom1)+19)=_xlfn.SINGLE(AñoCalendario),MONTH(_xlfn.SINGLE(EneDom1)+19)=1),_xlfn.SINGLE(EneDom1)+19,""),IF(AND(YEAR(_xlfn.SINGLE(EneDom1)+26)=_xlfn.SINGLE(AñoCalendario),MONTH(_xlfn.SINGLE(EneDom1)+26)=1),_xlfn.SINGLE(EneDom1)+26,""))</f>
        <v>#NAME?</v>
      </c>
      <c r="AC5" s="14" t="e">
        <f ca="1">IF(DAY(_xlfn.SINGLE(EneDom1))=1,IF(AND(YEAR(_xlfn.SINGLE(EneDom1)+20)=_xlfn.SINGLE(AñoCalendario),MONTH(_xlfn.SINGLE(EneDom1)+20)=1),_xlfn.SINGLE(EneDom1)+20,""),IF(AND(YEAR(_xlfn.SINGLE(EneDom1)+27)=_xlfn.SINGLE(AñoCalendario),MONTH(_xlfn.SINGLE(EneDom1)+27)=1),_xlfn.SINGLE(EneDom1)+27,""))</f>
        <v>#NAME?</v>
      </c>
      <c r="AD5" s="14" t="e">
        <f ca="1">IF(DAY(_xlfn.SINGLE(EneDom1))=1,IF(AND(YEAR(_xlfn.SINGLE(EneDom1)+21)=_xlfn.SINGLE(AñoCalendario),MONTH(_xlfn.SINGLE(EneDom1)+21)=1),_xlfn.SINGLE(EneDom1)+21,""),IF(AND(YEAR(_xlfn.SINGLE(EneDom1)+28)=_xlfn.SINGLE(AñoCalendario),MONTH(_xlfn.SINGLE(EneDom1)+28)=1),_xlfn.SINGLE(EneDom1)+28,""))</f>
        <v>#NAME?</v>
      </c>
      <c r="AE5" s="14" t="e">
        <f ca="1">IF(DAY(_xlfn.SINGLE(EneDom1))=1,IF(AND(YEAR(_xlfn.SINGLE(EneDom1)+22)=_xlfn.SINGLE(AñoCalendario),MONTH(_xlfn.SINGLE(EneDom1)+22)=1),_xlfn.SINGLE(EneDom1)+22,""),IF(AND(YEAR(_xlfn.SINGLE(EneDom1)+29)=_xlfn.SINGLE(AñoCalendario),MONTH(_xlfn.SINGLE(EneDom1)+29)=1),_xlfn.SINGLE(EneDom1)+29,""))</f>
        <v>#NAME?</v>
      </c>
      <c r="AF5" s="14" t="e">
        <f ca="1">IF(DAY(_xlfn.SINGLE(EneDom1))=1,IF(AND(YEAR(_xlfn.SINGLE(EneDom1)+23)=_xlfn.SINGLE(AñoCalendario),MONTH(_xlfn.SINGLE(EneDom1)+23)=1),_xlfn.SINGLE(EneDom1)+23,""),IF(AND(YEAR(_xlfn.SINGLE(EneDom1)+30)=_xlfn.SINGLE(AñoCalendario),MONTH(_xlfn.SINGLE(EneDom1)+30)=1),_xlfn.SINGLE(EneDom1)+30,""))</f>
        <v>#NAME?</v>
      </c>
      <c r="AG5" s="14" t="e">
        <f ca="1">IF(DAY(_xlfn.SINGLE(EneDom1))=1,IF(AND(YEAR(_xlfn.SINGLE(EneDom1)+24)=_xlfn.SINGLE(AñoCalendario),MONTH(_xlfn.SINGLE(EneDom1)+24)=1),_xlfn.SINGLE(EneDom1)+24,""),IF(AND(YEAR(_xlfn.SINGLE(EneDom1)+31)=_xlfn.SINGLE(AñoCalendario),MONTH(_xlfn.SINGLE(EneDom1)+31)=1),_xlfn.SINGLE(EneDom1)+31,""))</f>
        <v>#NAME?</v>
      </c>
      <c r="AH5" s="14" t="e">
        <f ca="1">IF(DAY(_xlfn.SINGLE(EneDom1))=1,IF(AND(YEAR(_xlfn.SINGLE(EneDom1)+25)=_xlfn.SINGLE(AñoCalendario),MONTH(_xlfn.SINGLE(EneDom1)+25)=1),_xlfn.SINGLE(EneDom1)+25,""),IF(AND(YEAR(_xlfn.SINGLE(EneDom1)+32)=_xlfn.SINGLE(AñoCalendario),MONTH(_xlfn.SINGLE(EneDom1)+32)=1),_xlfn.SINGLE(EneDom1)+32,""))</f>
        <v>#NAME?</v>
      </c>
      <c r="AI5" s="14" t="e">
        <f ca="1">IF(DAY(_xlfn.SINGLE(EneDom1))=1,IF(AND(YEAR(_xlfn.SINGLE(EneDom1)+26)=_xlfn.SINGLE(AñoCalendario),MONTH(_xlfn.SINGLE(EneDom1)+26)=1),_xlfn.SINGLE(EneDom1)+26,""),IF(AND(YEAR(_xlfn.SINGLE(EneDom1)+33)=_xlfn.SINGLE(AñoCalendario),MONTH(_xlfn.SINGLE(EneDom1)+33)=1),_xlfn.SINGLE(EneDom1)+33,""))</f>
        <v>#NAME?</v>
      </c>
      <c r="AJ5" s="14" t="e">
        <f ca="1">IF(DAY(_xlfn.SINGLE(EneDom1))=1,IF(AND(YEAR(_xlfn.SINGLE(EneDom1)+27)=_xlfn.SINGLE(AñoCalendario),MONTH(_xlfn.SINGLE(EneDom1)+27)=1),_xlfn.SINGLE(EneDom1)+27,""),IF(AND(YEAR(_xlfn.SINGLE(EneDom1)+34)=_xlfn.SINGLE(AñoCalendario),MONTH(_xlfn.SINGLE(EneDom1)+34)=1),_xlfn.SINGLE(EneDom1)+34,""))</f>
        <v>#NAME?</v>
      </c>
      <c r="AK5" s="14" t="e">
        <f ca="1">IF(DAY(_xlfn.SINGLE(EneDom1))=1,IF(AND(YEAR(_xlfn.SINGLE(EneDom1)+28)=_xlfn.SINGLE(AñoCalendario),MONTH(_xlfn.SINGLE(EneDom1)+28)=1),_xlfn.SINGLE(EneDom1)+28,""),IF(AND(YEAR(_xlfn.SINGLE(EneDom1)+35)=_xlfn.SINGLE(AñoCalendario),MONTH(_xlfn.SINGLE(EneDom1)+35)=1),_xlfn.SINGLE(EneDom1)+35,""))</f>
        <v>#NAME?</v>
      </c>
      <c r="AL5" s="14" t="e">
        <f ca="1">IF(DAY(_xlfn.SINGLE(EneDom1))=1,IF(AND(YEAR(_xlfn.SINGLE(EneDom1)+29)=_xlfn.SINGLE(AñoCalendario),MONTH(_xlfn.SINGLE(EneDom1)+29)=1),_xlfn.SINGLE(EneDom1)+29,""),IF(AND(YEAR(_xlfn.SINGLE(EneDom1)+36)=_xlfn.SINGLE(AñoCalendario),MONTH(_xlfn.SINGLE(EneDom1)+36)=1),_xlfn.SINGLE(EneDom1)+36,""))</f>
        <v>#NAME?</v>
      </c>
      <c r="AM5" s="15" t="e">
        <f ca="1">IF(DAY(_xlfn.SINGLE(EneDom1))=1,IF(AND(YEAR(_xlfn.SINGLE(EneDom1)+30)=_xlfn.SINGLE(AñoCalendario),MONTH(_xlfn.SINGLE(EneDom1)+30)=1),_xlfn.SINGLE(EneDom1)+30,""),IF(AND(YEAR(_xlfn.SINGLE(EneDom1)+37)=_xlfn.SINGLE(AñoCalendario),MONTH(_xlfn.SINGLE(EneDom1)+37)=1),_xlfn.SINGLE(EneDom1)+37,""))</f>
        <v>#NAME?</v>
      </c>
    </row>
    <row r="6" spans="2:39" s="12" customFormat="1" ht="18.95" customHeight="1">
      <c r="B6" s="49"/>
      <c r="C6" s="13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H6" s="13" t="s">
        <v>5</v>
      </c>
      <c r="I6" s="13" t="s">
        <v>6</v>
      </c>
      <c r="J6" s="13" t="s">
        <v>0</v>
      </c>
      <c r="K6" s="13" t="s">
        <v>1</v>
      </c>
      <c r="L6" s="13" t="s">
        <v>2</v>
      </c>
      <c r="M6" s="13" t="s">
        <v>3</v>
      </c>
      <c r="N6" s="13" t="s">
        <v>4</v>
      </c>
      <c r="O6" s="13" t="s">
        <v>5</v>
      </c>
      <c r="P6" s="13" t="s">
        <v>6</v>
      </c>
      <c r="Q6" s="13" t="s">
        <v>0</v>
      </c>
      <c r="R6" s="13" t="s">
        <v>1</v>
      </c>
      <c r="S6" s="13" t="s">
        <v>2</v>
      </c>
      <c r="T6" s="13" t="s">
        <v>3</v>
      </c>
      <c r="U6" s="13" t="s">
        <v>4</v>
      </c>
      <c r="V6" s="13" t="s">
        <v>5</v>
      </c>
      <c r="W6" s="13" t="s">
        <v>6</v>
      </c>
      <c r="X6" s="13" t="s">
        <v>0</v>
      </c>
      <c r="Y6" s="13" t="s">
        <v>1</v>
      </c>
      <c r="Z6" s="13" t="s">
        <v>2</v>
      </c>
      <c r="AA6" s="13" t="s">
        <v>3</v>
      </c>
      <c r="AB6" s="13" t="s">
        <v>4</v>
      </c>
      <c r="AC6" s="13" t="s">
        <v>5</v>
      </c>
      <c r="AD6" s="13" t="s">
        <v>6</v>
      </c>
      <c r="AE6" s="13" t="s">
        <v>0</v>
      </c>
      <c r="AF6" s="13" t="s">
        <v>1</v>
      </c>
      <c r="AG6" s="13" t="s">
        <v>2</v>
      </c>
      <c r="AH6" s="13" t="s">
        <v>3</v>
      </c>
      <c r="AI6" s="13" t="s">
        <v>4</v>
      </c>
      <c r="AJ6" s="13" t="s">
        <v>5</v>
      </c>
      <c r="AK6" s="13" t="s">
        <v>6</v>
      </c>
      <c r="AL6" s="13" t="s">
        <v>0</v>
      </c>
      <c r="AM6" s="16" t="s">
        <v>1</v>
      </c>
    </row>
    <row r="7" spans="2:39" ht="18.95" customHeight="1">
      <c r="B7" s="10" t="e">
        <f ca="1">_xlfn.SINGLE(IF(_xlfn.SINGLE(Trabajo1_Nombre)="","",Trabajo1_Nombre))</f>
        <v>#NAME?</v>
      </c>
      <c r="C7" s="43" t="e">
        <f t="shared" ref="C7:AM7" ca="1" si="0">IF(OR(NOT(ISNUMBER(C5)),C5&lt;_xlfn.SINGLE(Trabajo1_DíaInicio)),"",IF(MID(_xlfn.SINGLE(Trabajo1_Patrón),MOD(C5-_xlfn.SINGLE(Trabajo1_DíaInicio),LEN(_xlfn.SINGLE(Trabajo1_Patrón)))+1,1)=_xlfn.SINGLE(Trabajo1_Turno1_Código),1,IF(MID(_xlfn.SINGLE(Trabajo1_Patrón),MOD(C5-_xlfn.SINGLE(Trabajo1_DíaInicio),LEN(_xlfn.SINGLE(Trabajo1_Patrón)))+1,1)=_xlfn.SINGLE(Trabajo1_Turno2_Código),2,IF(MID(_xlfn.SINGLE(Trabajo1_Patrón),MOD(C5-_xlfn.SINGLE(Trabajo1_DíaInicio),LEN(_xlfn.SINGLE(Trabajo1_Patrón)))+1,1)=_xlfn.SINGLE(Trabajo1_Turno3_Código),3,""))))</f>
        <v>#NAME?</v>
      </c>
      <c r="D7" s="43" t="e">
        <f t="shared" ca="1" si="0"/>
        <v>#NAME?</v>
      </c>
      <c r="E7" s="43" t="e">
        <f t="shared" ca="1" si="0"/>
        <v>#NAME?</v>
      </c>
      <c r="F7" s="43" t="e">
        <f t="shared" ca="1" si="0"/>
        <v>#NAME?</v>
      </c>
      <c r="G7" s="43" t="e">
        <f t="shared" ca="1" si="0"/>
        <v>#NAME?</v>
      </c>
      <c r="H7" s="43" t="e">
        <f t="shared" ca="1" si="0"/>
        <v>#NAME?</v>
      </c>
      <c r="I7" s="43" t="e">
        <f t="shared" ca="1" si="0"/>
        <v>#NAME?</v>
      </c>
      <c r="J7" s="43" t="e">
        <f t="shared" ca="1" si="0"/>
        <v>#NAME?</v>
      </c>
      <c r="K7" s="43" t="e">
        <f t="shared" ca="1" si="0"/>
        <v>#NAME?</v>
      </c>
      <c r="L7" s="43" t="e">
        <f t="shared" ca="1" si="0"/>
        <v>#NAME?</v>
      </c>
      <c r="M7" s="43" t="e">
        <f t="shared" ca="1" si="0"/>
        <v>#NAME?</v>
      </c>
      <c r="N7" s="43" t="e">
        <f t="shared" ca="1" si="0"/>
        <v>#NAME?</v>
      </c>
      <c r="O7" s="43" t="e">
        <f t="shared" ca="1" si="0"/>
        <v>#NAME?</v>
      </c>
      <c r="P7" s="43" t="e">
        <f t="shared" ca="1" si="0"/>
        <v>#NAME?</v>
      </c>
      <c r="Q7" s="43" t="e">
        <f t="shared" ca="1" si="0"/>
        <v>#NAME?</v>
      </c>
      <c r="R7" s="43" t="e">
        <f t="shared" ca="1" si="0"/>
        <v>#NAME?</v>
      </c>
      <c r="S7" s="43" t="e">
        <f t="shared" ca="1" si="0"/>
        <v>#NAME?</v>
      </c>
      <c r="T7" s="43" t="e">
        <f t="shared" ca="1" si="0"/>
        <v>#NAME?</v>
      </c>
      <c r="U7" s="43" t="e">
        <f t="shared" ca="1" si="0"/>
        <v>#NAME?</v>
      </c>
      <c r="V7" s="43" t="e">
        <f t="shared" ca="1" si="0"/>
        <v>#NAME?</v>
      </c>
      <c r="W7" s="43" t="e">
        <f t="shared" ca="1" si="0"/>
        <v>#NAME?</v>
      </c>
      <c r="X7" s="43" t="e">
        <f t="shared" ca="1" si="0"/>
        <v>#NAME?</v>
      </c>
      <c r="Y7" s="43" t="e">
        <f t="shared" ca="1" si="0"/>
        <v>#NAME?</v>
      </c>
      <c r="Z7" s="43" t="e">
        <f t="shared" ca="1" si="0"/>
        <v>#NAME?</v>
      </c>
      <c r="AA7" s="43" t="e">
        <f t="shared" ca="1" si="0"/>
        <v>#NAME?</v>
      </c>
      <c r="AB7" s="43" t="e">
        <f t="shared" ca="1" si="0"/>
        <v>#NAME?</v>
      </c>
      <c r="AC7" s="43" t="e">
        <f t="shared" ca="1" si="0"/>
        <v>#NAME?</v>
      </c>
      <c r="AD7" s="43" t="e">
        <f t="shared" ca="1" si="0"/>
        <v>#NAME?</v>
      </c>
      <c r="AE7" s="43" t="e">
        <f t="shared" ca="1" si="0"/>
        <v>#NAME?</v>
      </c>
      <c r="AF7" s="43" t="e">
        <f t="shared" ca="1" si="0"/>
        <v>#NAME?</v>
      </c>
      <c r="AG7" s="43" t="e">
        <f t="shared" ca="1" si="0"/>
        <v>#NAME?</v>
      </c>
      <c r="AH7" s="43" t="e">
        <f t="shared" ca="1" si="0"/>
        <v>#NAME?</v>
      </c>
      <c r="AI7" s="43" t="e">
        <f t="shared" ca="1" si="0"/>
        <v>#NAME?</v>
      </c>
      <c r="AJ7" s="43" t="e">
        <f t="shared" ca="1" si="0"/>
        <v>#NAME?</v>
      </c>
      <c r="AK7" s="43" t="e">
        <f t="shared" ca="1" si="0"/>
        <v>#NAME?</v>
      </c>
      <c r="AL7" s="43" t="e">
        <f t="shared" ca="1" si="0"/>
        <v>#NAME?</v>
      </c>
      <c r="AM7" s="43" t="e">
        <f t="shared" ca="1" si="0"/>
        <v>#NAME?</v>
      </c>
    </row>
    <row r="8" spans="2:39" ht="18.95" customHeight="1">
      <c r="B8" s="11" t="e">
        <f ca="1">_xlfn.SINGLE(IF(_xlfn.SINGLE(Trabajo2_Nombre)="","",Trabajo2_Nombre))</f>
        <v>#NAME?</v>
      </c>
      <c r="C8" s="44" t="e">
        <f t="shared" ref="C8:AM8" ca="1" si="1">IF(OR(NOT(ISNUMBER(C5)),C5&lt;_xlfn.SINGLE(Trabajo2_DíaInicio)),"",IF(MID(_xlfn.SINGLE(Trabajo2_Patrón),MOD(C5-_xlfn.SINGLE(Trabajo2_DíaInicio),LEN(_xlfn.SINGLE(Trabajo2_Patrón)))+1,1)=_xlfn.SINGLE(Trabajo2_Turno1_Código),1,IF(MID(_xlfn.SINGLE(Trabajo2_Patrón),MOD(C5-_xlfn.SINGLE(Trabajo2_DíaInicio),LEN(_xlfn.SINGLE(Trabajo2_Patrón)))+1,1)=_xlfn.SINGLE(Trabajo2_Turno2_Código),2,IF(MID(_xlfn.SINGLE(Trabajo2_Patrón),MOD(C5-_xlfn.SINGLE(Trabajo2_DíaInicio),LEN(_xlfn.SINGLE(Trabajo2_Patrón)))+1,1)=_xlfn.SINGLE(Trabajo2_Turno3_Código),3,""))))</f>
        <v>#NAME?</v>
      </c>
      <c r="D8" s="44" t="e">
        <f t="shared" ca="1" si="1"/>
        <v>#NAME?</v>
      </c>
      <c r="E8" s="44" t="e">
        <f t="shared" ca="1" si="1"/>
        <v>#NAME?</v>
      </c>
      <c r="F8" s="44" t="e">
        <f t="shared" ca="1" si="1"/>
        <v>#NAME?</v>
      </c>
      <c r="G8" s="44" t="e">
        <f t="shared" ca="1" si="1"/>
        <v>#NAME?</v>
      </c>
      <c r="H8" s="44" t="e">
        <f t="shared" ca="1" si="1"/>
        <v>#NAME?</v>
      </c>
      <c r="I8" s="44" t="e">
        <f t="shared" ca="1" si="1"/>
        <v>#NAME?</v>
      </c>
      <c r="J8" s="44" t="e">
        <f t="shared" ca="1" si="1"/>
        <v>#NAME?</v>
      </c>
      <c r="K8" s="44" t="e">
        <f t="shared" ca="1" si="1"/>
        <v>#NAME?</v>
      </c>
      <c r="L8" s="44" t="e">
        <f t="shared" ca="1" si="1"/>
        <v>#NAME?</v>
      </c>
      <c r="M8" s="44" t="e">
        <f t="shared" ca="1" si="1"/>
        <v>#NAME?</v>
      </c>
      <c r="N8" s="44" t="e">
        <f t="shared" ca="1" si="1"/>
        <v>#NAME?</v>
      </c>
      <c r="O8" s="44" t="e">
        <f t="shared" ca="1" si="1"/>
        <v>#NAME?</v>
      </c>
      <c r="P8" s="44" t="e">
        <f t="shared" ca="1" si="1"/>
        <v>#NAME?</v>
      </c>
      <c r="Q8" s="44" t="e">
        <f t="shared" ca="1" si="1"/>
        <v>#NAME?</v>
      </c>
      <c r="R8" s="44" t="e">
        <f t="shared" ca="1" si="1"/>
        <v>#NAME?</v>
      </c>
      <c r="S8" s="44" t="e">
        <f t="shared" ca="1" si="1"/>
        <v>#NAME?</v>
      </c>
      <c r="T8" s="44" t="e">
        <f t="shared" ca="1" si="1"/>
        <v>#NAME?</v>
      </c>
      <c r="U8" s="44" t="e">
        <f t="shared" ca="1" si="1"/>
        <v>#NAME?</v>
      </c>
      <c r="V8" s="44" t="e">
        <f t="shared" ca="1" si="1"/>
        <v>#NAME?</v>
      </c>
      <c r="W8" s="44" t="e">
        <f t="shared" ca="1" si="1"/>
        <v>#NAME?</v>
      </c>
      <c r="X8" s="44" t="e">
        <f t="shared" ca="1" si="1"/>
        <v>#NAME?</v>
      </c>
      <c r="Y8" s="44" t="e">
        <f t="shared" ca="1" si="1"/>
        <v>#NAME?</v>
      </c>
      <c r="Z8" s="44" t="e">
        <f t="shared" ca="1" si="1"/>
        <v>#NAME?</v>
      </c>
      <c r="AA8" s="44" t="e">
        <f t="shared" ca="1" si="1"/>
        <v>#NAME?</v>
      </c>
      <c r="AB8" s="44" t="e">
        <f t="shared" ca="1" si="1"/>
        <v>#NAME?</v>
      </c>
      <c r="AC8" s="44" t="e">
        <f t="shared" ca="1" si="1"/>
        <v>#NAME?</v>
      </c>
      <c r="AD8" s="44" t="e">
        <f t="shared" ca="1" si="1"/>
        <v>#NAME?</v>
      </c>
      <c r="AE8" s="44" t="e">
        <f t="shared" ca="1" si="1"/>
        <v>#NAME?</v>
      </c>
      <c r="AF8" s="44" t="e">
        <f t="shared" ca="1" si="1"/>
        <v>#NAME?</v>
      </c>
      <c r="AG8" s="44" t="e">
        <f t="shared" ca="1" si="1"/>
        <v>#NAME?</v>
      </c>
      <c r="AH8" s="44" t="e">
        <f t="shared" ca="1" si="1"/>
        <v>#NAME?</v>
      </c>
      <c r="AI8" s="44" t="e">
        <f t="shared" ca="1" si="1"/>
        <v>#NAME?</v>
      </c>
      <c r="AJ8" s="44" t="e">
        <f t="shared" ca="1" si="1"/>
        <v>#NAME?</v>
      </c>
      <c r="AK8" s="44" t="e">
        <f t="shared" ca="1" si="1"/>
        <v>#NAME?</v>
      </c>
      <c r="AL8" s="44" t="e">
        <f t="shared" ca="1" si="1"/>
        <v>#NAME?</v>
      </c>
      <c r="AM8" s="44" t="e">
        <f t="shared" ca="1" si="1"/>
        <v>#NAME?</v>
      </c>
    </row>
    <row r="9" spans="2:39" ht="18.95" customHeight="1">
      <c r="B9" s="11" t="e">
        <f ca="1">_xlfn.SINGLE(IF(_xlfn.SINGLE(Trabajo3_Nombre)="","",Trabajo3_Nombre))</f>
        <v>#NAME?</v>
      </c>
      <c r="C9" s="44" t="e">
        <f t="shared" ref="C9:AM9" ca="1" si="2">IF(OR(NOT(ISNUMBER(C5)),C5&lt;_xlfn.SINGLE(Trabajo3_DíaInicio)),"",IF(MID(_xlfn.SINGLE(Trabajo3_Patrón),MOD(C5-_xlfn.SINGLE(Trabajo3_DíaInicio),LEN(_xlfn.SINGLE(Trabajo3_Patrón)))+1,1)=_xlfn.SINGLE(Trabajo3_Turno1_Código),1,IF(MID(_xlfn.SINGLE(Trabajo3_Patrón),MOD(C5-_xlfn.SINGLE(Trabajo3_DíaInicio),LEN(_xlfn.SINGLE(Trabajo3_Patrón)))+1,1)=_xlfn.SINGLE(Trabajo3_Turno2_Código),2,IF(MID(_xlfn.SINGLE(Trabajo3_Patrón),MOD(C5-_xlfn.SINGLE(Trabajo3_DíaInicio),LEN(_xlfn.SINGLE(Trabajo3_Patrón)))+1,1)=_xlfn.SINGLE(Trabajo3_Turno3_Código),3,""))))</f>
        <v>#NAME?</v>
      </c>
      <c r="D9" s="44" t="e">
        <f t="shared" ca="1" si="2"/>
        <v>#NAME?</v>
      </c>
      <c r="E9" s="44" t="e">
        <f t="shared" ca="1" si="2"/>
        <v>#NAME?</v>
      </c>
      <c r="F9" s="44" t="e">
        <f t="shared" ca="1" si="2"/>
        <v>#NAME?</v>
      </c>
      <c r="G9" s="44" t="e">
        <f t="shared" ca="1" si="2"/>
        <v>#NAME?</v>
      </c>
      <c r="H9" s="44" t="e">
        <f t="shared" ca="1" si="2"/>
        <v>#NAME?</v>
      </c>
      <c r="I9" s="44" t="e">
        <f t="shared" ca="1" si="2"/>
        <v>#NAME?</v>
      </c>
      <c r="J9" s="44" t="e">
        <f t="shared" ca="1" si="2"/>
        <v>#NAME?</v>
      </c>
      <c r="K9" s="44" t="e">
        <f t="shared" ca="1" si="2"/>
        <v>#NAME?</v>
      </c>
      <c r="L9" s="44" t="e">
        <f t="shared" ca="1" si="2"/>
        <v>#NAME?</v>
      </c>
      <c r="M9" s="44" t="e">
        <f t="shared" ca="1" si="2"/>
        <v>#NAME?</v>
      </c>
      <c r="N9" s="44" t="e">
        <f t="shared" ca="1" si="2"/>
        <v>#NAME?</v>
      </c>
      <c r="O9" s="44" t="e">
        <f t="shared" ca="1" si="2"/>
        <v>#NAME?</v>
      </c>
      <c r="P9" s="44" t="e">
        <f t="shared" ca="1" si="2"/>
        <v>#NAME?</v>
      </c>
      <c r="Q9" s="44" t="e">
        <f t="shared" ca="1" si="2"/>
        <v>#NAME?</v>
      </c>
      <c r="R9" s="44" t="e">
        <f t="shared" ca="1" si="2"/>
        <v>#NAME?</v>
      </c>
      <c r="S9" s="44" t="e">
        <f t="shared" ca="1" si="2"/>
        <v>#NAME?</v>
      </c>
      <c r="T9" s="44" t="e">
        <f t="shared" ca="1" si="2"/>
        <v>#NAME?</v>
      </c>
      <c r="U9" s="44" t="e">
        <f t="shared" ca="1" si="2"/>
        <v>#NAME?</v>
      </c>
      <c r="V9" s="44" t="e">
        <f t="shared" ca="1" si="2"/>
        <v>#NAME?</v>
      </c>
      <c r="W9" s="44" t="e">
        <f t="shared" ca="1" si="2"/>
        <v>#NAME?</v>
      </c>
      <c r="X9" s="44" t="e">
        <f t="shared" ca="1" si="2"/>
        <v>#NAME?</v>
      </c>
      <c r="Y9" s="44" t="e">
        <f t="shared" ca="1" si="2"/>
        <v>#NAME?</v>
      </c>
      <c r="Z9" s="44" t="e">
        <f t="shared" ca="1" si="2"/>
        <v>#NAME?</v>
      </c>
      <c r="AA9" s="44" t="e">
        <f t="shared" ca="1" si="2"/>
        <v>#NAME?</v>
      </c>
      <c r="AB9" s="44" t="e">
        <f t="shared" ca="1" si="2"/>
        <v>#NAME?</v>
      </c>
      <c r="AC9" s="44" t="e">
        <f t="shared" ca="1" si="2"/>
        <v>#NAME?</v>
      </c>
      <c r="AD9" s="44" t="e">
        <f t="shared" ca="1" si="2"/>
        <v>#NAME?</v>
      </c>
      <c r="AE9" s="44" t="e">
        <f t="shared" ca="1" si="2"/>
        <v>#NAME?</v>
      </c>
      <c r="AF9" s="44" t="e">
        <f t="shared" ca="1" si="2"/>
        <v>#NAME?</v>
      </c>
      <c r="AG9" s="44" t="e">
        <f t="shared" ca="1" si="2"/>
        <v>#NAME?</v>
      </c>
      <c r="AH9" s="44" t="e">
        <f t="shared" ca="1" si="2"/>
        <v>#NAME?</v>
      </c>
      <c r="AI9" s="44" t="e">
        <f t="shared" ca="1" si="2"/>
        <v>#NAME?</v>
      </c>
      <c r="AJ9" s="44" t="e">
        <f t="shared" ca="1" si="2"/>
        <v>#NAME?</v>
      </c>
      <c r="AK9" s="44" t="e">
        <f t="shared" ca="1" si="2"/>
        <v>#NAME?</v>
      </c>
      <c r="AL9" s="44" t="e">
        <f t="shared" ca="1" si="2"/>
        <v>#NAME?</v>
      </c>
      <c r="AM9" s="44" t="e">
        <f t="shared" ca="1" si="2"/>
        <v>#NAME?</v>
      </c>
    </row>
    <row r="10" spans="2:39" ht="12" customHeight="1"/>
    <row r="11" spans="2:39" s="9" customFormat="1" ht="18.95" customHeight="1">
      <c r="B11" s="48" t="e">
        <f ca="1">DATE(_xlfn.SINGLE(AñoCalendario),2,1)</f>
        <v>#NAME?</v>
      </c>
      <c r="C11" s="14" t="e">
        <f ca="1">IF(DAY(_xlfn.SINGLE(FebSun1))=1,"",IF(AND(YEAR(_xlfn.SINGLE(FebSun1)+1)=_xlfn.SINGLE(AñoCalendario),MONTH(_xlfn.SINGLE(FebSun1)+1)=2),_xlfn.SINGLE(FebSun1)+1,""))</f>
        <v>#NAME?</v>
      </c>
      <c r="D11" s="14" t="e">
        <f ca="1">IF(DAY(_xlfn.SINGLE(FebSun1))=1,"",IF(AND(YEAR(_xlfn.SINGLE(FebSun1)+2)=_xlfn.SINGLE(AñoCalendario),MONTH(_xlfn.SINGLE(FebSun1)+2)=2),_xlfn.SINGLE(FebSun1)+2,""))</f>
        <v>#NAME?</v>
      </c>
      <c r="E11" s="14" t="e">
        <f ca="1">IF(DAY(_xlfn.SINGLE(FebSun1))=1,"",IF(AND(YEAR(_xlfn.SINGLE(FebSun1)+3)=_xlfn.SINGLE(AñoCalendario),MONTH(_xlfn.SINGLE(FebSun1)+3)=2),_xlfn.SINGLE(FebSun1)+3,""))</f>
        <v>#NAME?</v>
      </c>
      <c r="F11" s="14" t="e">
        <f ca="1">IF(DAY(_xlfn.SINGLE(FebSun1))=1,"",IF(AND(YEAR(_xlfn.SINGLE(FebSun1)+4)=_xlfn.SINGLE(AñoCalendario),MONTH(_xlfn.SINGLE(FebSun1)+4)=2),_xlfn.SINGLE(FebSun1)+4,""))</f>
        <v>#NAME?</v>
      </c>
      <c r="G11" s="14" t="e">
        <f ca="1">IF(DAY(_xlfn.SINGLE(FebSun1))=1,"",IF(AND(YEAR(_xlfn.SINGLE(FebSun1)+5)=_xlfn.SINGLE(AñoCalendario),MONTH(_xlfn.SINGLE(FebSun1)+5)=2),_xlfn.SINGLE(FebSun1)+5,""))</f>
        <v>#NAME?</v>
      </c>
      <c r="H11" s="14" t="e">
        <f ca="1">IF(DAY(_xlfn.SINGLE(FebSun1))=1,"",IF(AND(YEAR(_xlfn.SINGLE(FebSun1)+6)=_xlfn.SINGLE(AñoCalendario),MONTH(_xlfn.SINGLE(FebSun1)+6)=2),_xlfn.SINGLE(FebSun1)+6,""))</f>
        <v>#NAME?</v>
      </c>
      <c r="I11" s="14" t="e">
        <f ca="1">_xlfn.SINGLE(IF(DAY(_xlfn.SINGLE(FebSun1))=1,IF(AND(YEAR(_xlfn.SINGLE(FebSun1))=_xlfn.SINGLE(AñoCalendario),MONTH(_xlfn.SINGLE(FebSun1))=2),FebSun1,""),IF(AND(YEAR(_xlfn.SINGLE(FebSun1)+7)=_xlfn.SINGLE(AñoCalendario),MONTH(_xlfn.SINGLE(FebSun1)+7)=2),_xlfn.SINGLE(FebSun1)+7,"")))</f>
        <v>#NAME?</v>
      </c>
      <c r="J11" s="14" t="e">
        <f ca="1">IF(DAY(_xlfn.SINGLE(FebSun1))=1,IF(AND(YEAR(_xlfn.SINGLE(FebSun1)+1)=_xlfn.SINGLE(AñoCalendario),MONTH(_xlfn.SINGLE(FebSun1)+1)=2),_xlfn.SINGLE(FebSun1)+1,""),IF(AND(YEAR(_xlfn.SINGLE(FebSun1)+8)=_xlfn.SINGLE(AñoCalendario),MONTH(_xlfn.SINGLE(FebSun1)+8)=2),_xlfn.SINGLE(FebSun1)+8,""))</f>
        <v>#NAME?</v>
      </c>
      <c r="K11" s="14" t="e">
        <f ca="1">IF(DAY(_xlfn.SINGLE(FebSun1))=1,IF(AND(YEAR(_xlfn.SINGLE(FebSun1)+2)=_xlfn.SINGLE(AñoCalendario),MONTH(_xlfn.SINGLE(FebSun1)+2)=2),_xlfn.SINGLE(FebSun1)+2,""),IF(AND(YEAR(_xlfn.SINGLE(FebSun1)+9)=_xlfn.SINGLE(AñoCalendario),MONTH(_xlfn.SINGLE(FebSun1)+9)=2),_xlfn.SINGLE(FebSun1)+9,""))</f>
        <v>#NAME?</v>
      </c>
      <c r="L11" s="14" t="e">
        <f ca="1">IF(DAY(_xlfn.SINGLE(FebSun1))=1,IF(AND(YEAR(_xlfn.SINGLE(FebSun1)+3)=_xlfn.SINGLE(AñoCalendario),MONTH(_xlfn.SINGLE(FebSun1)+3)=2),_xlfn.SINGLE(FebSun1)+3,""),IF(AND(YEAR(_xlfn.SINGLE(FebSun1)+10)=_xlfn.SINGLE(AñoCalendario),MONTH(_xlfn.SINGLE(FebSun1)+10)=2),_xlfn.SINGLE(FebSun1)+10,""))</f>
        <v>#NAME?</v>
      </c>
      <c r="M11" s="14" t="e">
        <f ca="1">IF(DAY(_xlfn.SINGLE(FebSun1))=1,IF(AND(YEAR(_xlfn.SINGLE(FebSun1)+4)=_xlfn.SINGLE(AñoCalendario),MONTH(_xlfn.SINGLE(FebSun1)+4)=2),_xlfn.SINGLE(FebSun1)+4,""),IF(AND(YEAR(_xlfn.SINGLE(FebSun1)+11)=_xlfn.SINGLE(AñoCalendario),MONTH(_xlfn.SINGLE(FebSun1)+11)=2),_xlfn.SINGLE(FebSun1)+11,""))</f>
        <v>#NAME?</v>
      </c>
      <c r="N11" s="14" t="e">
        <f ca="1">IF(DAY(_xlfn.SINGLE(FebSun1))=1,IF(AND(YEAR(_xlfn.SINGLE(FebSun1)+5)=_xlfn.SINGLE(AñoCalendario),MONTH(_xlfn.SINGLE(FebSun1)+5)=2),_xlfn.SINGLE(FebSun1)+5,""),IF(AND(YEAR(_xlfn.SINGLE(FebSun1)+12)=_xlfn.SINGLE(AñoCalendario),MONTH(_xlfn.SINGLE(FebSun1)+12)=2),_xlfn.SINGLE(FebSun1)+12,""))</f>
        <v>#NAME?</v>
      </c>
      <c r="O11" s="14" t="e">
        <f ca="1">IF(DAY(_xlfn.SINGLE(FebSun1))=1,IF(AND(YEAR(_xlfn.SINGLE(FebSun1)+6)=_xlfn.SINGLE(AñoCalendario),MONTH(_xlfn.SINGLE(FebSun1)+6)=2),_xlfn.SINGLE(FebSun1)+6,""),IF(AND(YEAR(_xlfn.SINGLE(FebSun1)+13)=_xlfn.SINGLE(AñoCalendario),MONTH(_xlfn.SINGLE(FebSun1)+13)=2),_xlfn.SINGLE(FebSun1)+13,""))</f>
        <v>#NAME?</v>
      </c>
      <c r="P11" s="14" t="e">
        <f ca="1">IF(DAY(_xlfn.SINGLE(FebSun1))=1,IF(AND(YEAR(_xlfn.SINGLE(FebSun1)+7)=_xlfn.SINGLE(AñoCalendario),MONTH(_xlfn.SINGLE(FebSun1)+7)=2),_xlfn.SINGLE(FebSun1)+7,""),IF(AND(YEAR(_xlfn.SINGLE(FebSun1)+14)=_xlfn.SINGLE(AñoCalendario),MONTH(_xlfn.SINGLE(FebSun1)+14)=2),_xlfn.SINGLE(FebSun1)+14,""))</f>
        <v>#NAME?</v>
      </c>
      <c r="Q11" s="14" t="e">
        <f ca="1">IF(DAY(_xlfn.SINGLE(FebSun1))=1,IF(AND(YEAR(_xlfn.SINGLE(FebSun1)+8)=_xlfn.SINGLE(AñoCalendario),MONTH(_xlfn.SINGLE(FebSun1)+8)=2),_xlfn.SINGLE(FebSun1)+8,""),IF(AND(YEAR(_xlfn.SINGLE(FebSun1)+15)=_xlfn.SINGLE(AñoCalendario),MONTH(_xlfn.SINGLE(FebSun1)+15)=2),_xlfn.SINGLE(FebSun1)+15,""))</f>
        <v>#NAME?</v>
      </c>
      <c r="R11" s="14" t="e">
        <f ca="1">IF(DAY(_xlfn.SINGLE(FebSun1))=1,IF(AND(YEAR(_xlfn.SINGLE(FebSun1)+9)=_xlfn.SINGLE(AñoCalendario),MONTH(_xlfn.SINGLE(FebSun1)+9)=2),_xlfn.SINGLE(FebSun1)+9,""),IF(AND(YEAR(_xlfn.SINGLE(FebSun1)+16)=_xlfn.SINGLE(AñoCalendario),MONTH(_xlfn.SINGLE(FebSun1)+16)=2),_xlfn.SINGLE(FebSun1)+16,""))</f>
        <v>#NAME?</v>
      </c>
      <c r="S11" s="14" t="e">
        <f ca="1">IF(DAY(_xlfn.SINGLE(FebSun1))=1,IF(AND(YEAR(_xlfn.SINGLE(FebSun1)+10)=_xlfn.SINGLE(AñoCalendario),MONTH(_xlfn.SINGLE(FebSun1)+10)=2),_xlfn.SINGLE(FebSun1)+10,""),IF(AND(YEAR(_xlfn.SINGLE(FebSun1)+17)=_xlfn.SINGLE(AñoCalendario),MONTH(_xlfn.SINGLE(FebSun1)+17)=2),_xlfn.SINGLE(FebSun1)+17,""))</f>
        <v>#NAME?</v>
      </c>
      <c r="T11" s="14" t="e">
        <f ca="1">IF(DAY(_xlfn.SINGLE(FebSun1))=1,IF(AND(YEAR(_xlfn.SINGLE(FebSun1)+11)=_xlfn.SINGLE(AñoCalendario),MONTH(_xlfn.SINGLE(FebSun1)+11)=2),_xlfn.SINGLE(FebSun1)+11,""),IF(AND(YEAR(_xlfn.SINGLE(FebSun1)+18)=_xlfn.SINGLE(AñoCalendario),MONTH(_xlfn.SINGLE(FebSun1)+18)=2),_xlfn.SINGLE(FebSun1)+18,""))</f>
        <v>#NAME?</v>
      </c>
      <c r="U11" s="14" t="e">
        <f ca="1">IF(DAY(_xlfn.SINGLE(FebSun1))=1,IF(AND(YEAR(_xlfn.SINGLE(FebSun1)+12)=_xlfn.SINGLE(AñoCalendario),MONTH(_xlfn.SINGLE(FebSun1)+12)=2),_xlfn.SINGLE(FebSun1)+12,""),IF(AND(YEAR(_xlfn.SINGLE(FebSun1)+19)=_xlfn.SINGLE(AñoCalendario),MONTH(_xlfn.SINGLE(FebSun1)+19)=2),_xlfn.SINGLE(FebSun1)+19,""))</f>
        <v>#NAME?</v>
      </c>
      <c r="V11" s="14" t="e">
        <f ca="1">IF(DAY(_xlfn.SINGLE(FebSun1))=1,IF(AND(YEAR(_xlfn.SINGLE(FebSun1)+13)=_xlfn.SINGLE(AñoCalendario),MONTH(_xlfn.SINGLE(FebSun1)+13)=2),_xlfn.SINGLE(FebSun1)+13,""),IF(AND(YEAR(_xlfn.SINGLE(FebSun1)+20)=_xlfn.SINGLE(AñoCalendario),MONTH(_xlfn.SINGLE(FebSun1)+20)=2),_xlfn.SINGLE(FebSun1)+20,""))</f>
        <v>#NAME?</v>
      </c>
      <c r="W11" s="14" t="e">
        <f ca="1">IF(DAY(_xlfn.SINGLE(FebSun1))=1,IF(AND(YEAR(_xlfn.SINGLE(FebSun1)+14)=_xlfn.SINGLE(AñoCalendario),MONTH(_xlfn.SINGLE(FebSun1)+14)=2),_xlfn.SINGLE(FebSun1)+14,""),IF(AND(YEAR(_xlfn.SINGLE(FebSun1)+21)=_xlfn.SINGLE(AñoCalendario),MONTH(_xlfn.SINGLE(FebSun1)+21)=2),_xlfn.SINGLE(FebSun1)+21,""))</f>
        <v>#NAME?</v>
      </c>
      <c r="X11" s="14" t="e">
        <f ca="1">IF(DAY(_xlfn.SINGLE(FebSun1))=1,IF(AND(YEAR(_xlfn.SINGLE(FebSun1)+15)=_xlfn.SINGLE(AñoCalendario),MONTH(_xlfn.SINGLE(FebSun1)+15)=2),_xlfn.SINGLE(FebSun1)+15,""),IF(AND(YEAR(_xlfn.SINGLE(FebSun1)+22)=_xlfn.SINGLE(AñoCalendario),MONTH(_xlfn.SINGLE(FebSun1)+22)=2),_xlfn.SINGLE(FebSun1)+22,""))</f>
        <v>#NAME?</v>
      </c>
      <c r="Y11" s="14" t="e">
        <f ca="1">IF(DAY(_xlfn.SINGLE(FebSun1))=1,IF(AND(YEAR(_xlfn.SINGLE(FebSun1)+16)=_xlfn.SINGLE(AñoCalendario),MONTH(_xlfn.SINGLE(FebSun1)+16)=2),_xlfn.SINGLE(FebSun1)+16,""),IF(AND(YEAR(_xlfn.SINGLE(FebSun1)+23)=_xlfn.SINGLE(AñoCalendario),MONTH(_xlfn.SINGLE(FebSun1)+23)=2),_xlfn.SINGLE(FebSun1)+23,""))</f>
        <v>#NAME?</v>
      </c>
      <c r="Z11" s="14" t="e">
        <f ca="1">IF(DAY(_xlfn.SINGLE(FebSun1))=1,IF(AND(YEAR(_xlfn.SINGLE(FebSun1)+17)=_xlfn.SINGLE(AñoCalendario),MONTH(_xlfn.SINGLE(FebSun1)+17)=2),_xlfn.SINGLE(FebSun1)+17,""),IF(AND(YEAR(_xlfn.SINGLE(FebSun1)+24)=_xlfn.SINGLE(AñoCalendario),MONTH(_xlfn.SINGLE(FebSun1)+24)=2),_xlfn.SINGLE(FebSun1)+24,""))</f>
        <v>#NAME?</v>
      </c>
      <c r="AA11" s="14" t="e">
        <f ca="1">IF(DAY(_xlfn.SINGLE(FebSun1))=1,IF(AND(YEAR(_xlfn.SINGLE(FebSun1)+18)=_xlfn.SINGLE(AñoCalendario),MONTH(_xlfn.SINGLE(FebSun1)+18)=2),_xlfn.SINGLE(FebSun1)+18,""),IF(AND(YEAR(_xlfn.SINGLE(FebSun1)+25)=_xlfn.SINGLE(AñoCalendario),MONTH(_xlfn.SINGLE(FebSun1)+25)=2),_xlfn.SINGLE(FebSun1)+25,""))</f>
        <v>#NAME?</v>
      </c>
      <c r="AB11" s="14" t="e">
        <f ca="1">IF(DAY(_xlfn.SINGLE(FebSun1))=1,IF(AND(YEAR(_xlfn.SINGLE(FebSun1)+19)=_xlfn.SINGLE(AñoCalendario),MONTH(_xlfn.SINGLE(FebSun1)+19)=2),_xlfn.SINGLE(FebSun1)+19,""),IF(AND(YEAR(_xlfn.SINGLE(FebSun1)+26)=_xlfn.SINGLE(AñoCalendario),MONTH(_xlfn.SINGLE(FebSun1)+26)=2),_xlfn.SINGLE(FebSun1)+26,""))</f>
        <v>#NAME?</v>
      </c>
      <c r="AC11" s="14" t="e">
        <f ca="1">IF(DAY(_xlfn.SINGLE(FebSun1))=1,IF(AND(YEAR(_xlfn.SINGLE(FebSun1)+20)=_xlfn.SINGLE(AñoCalendario),MONTH(_xlfn.SINGLE(FebSun1)+20)=2),_xlfn.SINGLE(FebSun1)+20,""),IF(AND(YEAR(_xlfn.SINGLE(FebSun1)+27)=_xlfn.SINGLE(AñoCalendario),MONTH(_xlfn.SINGLE(FebSun1)+27)=2),_xlfn.SINGLE(FebSun1)+27,""))</f>
        <v>#NAME?</v>
      </c>
      <c r="AD11" s="14" t="e">
        <f ca="1">IF(DAY(_xlfn.SINGLE(FebSun1))=1,IF(AND(YEAR(_xlfn.SINGLE(FebSun1)+21)=_xlfn.SINGLE(AñoCalendario),MONTH(_xlfn.SINGLE(FebSun1)+21)=2),_xlfn.SINGLE(FebSun1)+21,""),IF(AND(YEAR(_xlfn.SINGLE(FebSun1)+28)=_xlfn.SINGLE(AñoCalendario),MONTH(_xlfn.SINGLE(FebSun1)+28)=2),_xlfn.SINGLE(FebSun1)+28,""))</f>
        <v>#NAME?</v>
      </c>
      <c r="AE11" s="14" t="e">
        <f ca="1">IF(DAY(_xlfn.SINGLE(FebSun1))=1,IF(AND(YEAR(_xlfn.SINGLE(FebSun1)+22)=_xlfn.SINGLE(AñoCalendario),MONTH(_xlfn.SINGLE(FebSun1)+22)=2),_xlfn.SINGLE(FebSun1)+22,""),IF(AND(YEAR(_xlfn.SINGLE(FebSun1)+29)=_xlfn.SINGLE(AñoCalendario),MONTH(_xlfn.SINGLE(FebSun1)+29)=2),_xlfn.SINGLE(FebSun1)+29,""))</f>
        <v>#NAME?</v>
      </c>
      <c r="AF11" s="14" t="e">
        <f ca="1">IF(DAY(_xlfn.SINGLE(FebSun1))=1,IF(AND(YEAR(_xlfn.SINGLE(FebSun1)+23)=_xlfn.SINGLE(AñoCalendario),MONTH(_xlfn.SINGLE(FebSun1)+23)=2),_xlfn.SINGLE(FebSun1)+23,""),IF(AND(YEAR(_xlfn.SINGLE(FebSun1)+30)=_xlfn.SINGLE(AñoCalendario),MONTH(_xlfn.SINGLE(FebSun1)+30)=2),_xlfn.SINGLE(FebSun1)+30,""))</f>
        <v>#NAME?</v>
      </c>
      <c r="AG11" s="14" t="e">
        <f ca="1">IF(DAY(_xlfn.SINGLE(FebSun1))=1,IF(AND(YEAR(_xlfn.SINGLE(FebSun1)+24)=_xlfn.SINGLE(AñoCalendario),MONTH(_xlfn.SINGLE(FebSun1)+24)=2),_xlfn.SINGLE(FebSun1)+24,""),IF(AND(YEAR(_xlfn.SINGLE(FebSun1)+31)=_xlfn.SINGLE(AñoCalendario),MONTH(_xlfn.SINGLE(FebSun1)+31)=2),_xlfn.SINGLE(FebSun1)+31,""))</f>
        <v>#NAME?</v>
      </c>
      <c r="AH11" s="14" t="e">
        <f ca="1">IF(DAY(_xlfn.SINGLE(FebSun1))=1,IF(AND(YEAR(_xlfn.SINGLE(FebSun1)+25)=_xlfn.SINGLE(AñoCalendario),MONTH(_xlfn.SINGLE(FebSun1)+25)=2),_xlfn.SINGLE(FebSun1)+25,""),IF(AND(YEAR(_xlfn.SINGLE(FebSun1)+32)=_xlfn.SINGLE(AñoCalendario),MONTH(_xlfn.SINGLE(FebSun1)+32)=2),_xlfn.SINGLE(FebSun1)+32,""))</f>
        <v>#NAME?</v>
      </c>
      <c r="AI11" s="14" t="e">
        <f ca="1">IF(DAY(_xlfn.SINGLE(FebSun1))=1,IF(AND(YEAR(_xlfn.SINGLE(FebSun1)+26)=_xlfn.SINGLE(AñoCalendario),MONTH(_xlfn.SINGLE(FebSun1)+26)=2),_xlfn.SINGLE(FebSun1)+26,""),IF(AND(YEAR(_xlfn.SINGLE(FebSun1)+33)=_xlfn.SINGLE(AñoCalendario),MONTH(_xlfn.SINGLE(FebSun1)+33)=2),_xlfn.SINGLE(FebSun1)+33,""))</f>
        <v>#NAME?</v>
      </c>
      <c r="AJ11" s="14" t="e">
        <f ca="1">IF(DAY(_xlfn.SINGLE(FebSun1))=1,IF(AND(YEAR(_xlfn.SINGLE(FebSun1)+27)=_xlfn.SINGLE(AñoCalendario),MONTH(_xlfn.SINGLE(FebSun1)+27)=2),_xlfn.SINGLE(FebSun1)+27,""),IF(AND(YEAR(_xlfn.SINGLE(FebSun1)+34)=_xlfn.SINGLE(AñoCalendario),MONTH(_xlfn.SINGLE(FebSun1)+34)=2),_xlfn.SINGLE(FebSun1)+34,""))</f>
        <v>#NAME?</v>
      </c>
      <c r="AK11" s="14" t="e">
        <f ca="1">IF(DAY(_xlfn.SINGLE(FebSun1))=1,IF(AND(YEAR(_xlfn.SINGLE(FebSun1)+28)=_xlfn.SINGLE(AñoCalendario),MONTH(_xlfn.SINGLE(FebSun1)+28)=2),_xlfn.SINGLE(FebSun1)+28,""),IF(AND(YEAR(_xlfn.SINGLE(FebSun1)+35)=_xlfn.SINGLE(AñoCalendario),MONTH(_xlfn.SINGLE(FebSun1)+35)=2),_xlfn.SINGLE(FebSun1)+35,""))</f>
        <v>#NAME?</v>
      </c>
      <c r="AL11" s="14" t="e">
        <f ca="1">IF(DAY(_xlfn.SINGLE(FebSun1))=1,IF(AND(YEAR(_xlfn.SINGLE(FebSun1)+29)=_xlfn.SINGLE(AñoCalendario),MONTH(_xlfn.SINGLE(FebSun1)+29)=2),_xlfn.SINGLE(FebSun1)+29,""),IF(AND(YEAR(_xlfn.SINGLE(FebSun1)+36)=_xlfn.SINGLE(AñoCalendario),MONTH(_xlfn.SINGLE(FebSun1)+36)=2),_xlfn.SINGLE(FebSun1)+36,""))</f>
        <v>#NAME?</v>
      </c>
      <c r="AM11" s="15" t="e">
        <f ca="1">IF(DAY(_xlfn.SINGLE(FebSun1))=1,IF(AND(YEAR(_xlfn.SINGLE(FebSun1)+30)=_xlfn.SINGLE(AñoCalendario),MONTH(_xlfn.SINGLE(FebSun1)+30)=2),_xlfn.SINGLE(FebSun1)+30,""),IF(AND(YEAR(_xlfn.SINGLE(FebSun1)+37)=_xlfn.SINGLE(AñoCalendario),MONTH(_xlfn.SINGLE(FebSun1)+37)=2),_xlfn.SINGLE(FebSun1)+37,""))</f>
        <v>#NAME?</v>
      </c>
    </row>
    <row r="12" spans="2:39" s="9" customFormat="1" ht="18.95" customHeight="1">
      <c r="B12" s="49"/>
      <c r="C12" s="13" t="s">
        <v>0</v>
      </c>
      <c r="D12" s="13" t="s">
        <v>1</v>
      </c>
      <c r="E12" s="13" t="s">
        <v>2</v>
      </c>
      <c r="F12" s="13" t="s">
        <v>3</v>
      </c>
      <c r="G12" s="13" t="s">
        <v>4</v>
      </c>
      <c r="H12" s="13" t="s">
        <v>5</v>
      </c>
      <c r="I12" s="13" t="s">
        <v>6</v>
      </c>
      <c r="J12" s="13" t="s">
        <v>0</v>
      </c>
      <c r="K12" s="13" t="s">
        <v>1</v>
      </c>
      <c r="L12" s="13" t="s">
        <v>2</v>
      </c>
      <c r="M12" s="13" t="s">
        <v>3</v>
      </c>
      <c r="N12" s="13" t="s">
        <v>4</v>
      </c>
      <c r="O12" s="13" t="s">
        <v>5</v>
      </c>
      <c r="P12" s="13" t="s">
        <v>6</v>
      </c>
      <c r="Q12" s="13" t="s">
        <v>0</v>
      </c>
      <c r="R12" s="13" t="s">
        <v>1</v>
      </c>
      <c r="S12" s="13" t="s">
        <v>2</v>
      </c>
      <c r="T12" s="13" t="s">
        <v>3</v>
      </c>
      <c r="U12" s="13" t="s">
        <v>4</v>
      </c>
      <c r="V12" s="13" t="s">
        <v>5</v>
      </c>
      <c r="W12" s="13" t="s">
        <v>6</v>
      </c>
      <c r="X12" s="13" t="s">
        <v>0</v>
      </c>
      <c r="Y12" s="13" t="s">
        <v>1</v>
      </c>
      <c r="Z12" s="13" t="s">
        <v>2</v>
      </c>
      <c r="AA12" s="13" t="s">
        <v>3</v>
      </c>
      <c r="AB12" s="13" t="s">
        <v>4</v>
      </c>
      <c r="AC12" s="13" t="s">
        <v>5</v>
      </c>
      <c r="AD12" s="13" t="s">
        <v>6</v>
      </c>
      <c r="AE12" s="13" t="s">
        <v>0</v>
      </c>
      <c r="AF12" s="13" t="s">
        <v>1</v>
      </c>
      <c r="AG12" s="13" t="s">
        <v>2</v>
      </c>
      <c r="AH12" s="13" t="s">
        <v>3</v>
      </c>
      <c r="AI12" s="13" t="s">
        <v>4</v>
      </c>
      <c r="AJ12" s="13" t="s">
        <v>5</v>
      </c>
      <c r="AK12" s="13" t="s">
        <v>6</v>
      </c>
      <c r="AL12" s="13" t="s">
        <v>0</v>
      </c>
      <c r="AM12" s="16" t="s">
        <v>1</v>
      </c>
    </row>
    <row r="13" spans="2:39" ht="18.95" customHeight="1">
      <c r="B13" s="10" t="e">
        <f ca="1">_xlfn.SINGLE(IF(_xlfn.SINGLE(Trabajo1_Nombre)="","",Trabajo1_Nombre))</f>
        <v>#NAME?</v>
      </c>
      <c r="C13" s="43" t="e">
        <f t="shared" ref="C13:AM13" ca="1" si="3">IF(OR(NOT(ISNUMBER(C11)),C11&lt;_xlfn.SINGLE(Trabajo1_DíaInicio)),"",IF(MID(_xlfn.SINGLE(Trabajo1_Patrón),MOD(C11-_xlfn.SINGLE(Trabajo1_DíaInicio),LEN(_xlfn.SINGLE(Trabajo1_Patrón)))+1,1)=_xlfn.SINGLE(Trabajo1_Turno1_Código),1,IF(MID(_xlfn.SINGLE(Trabajo1_Patrón),MOD(C11-_xlfn.SINGLE(Trabajo1_DíaInicio),LEN(_xlfn.SINGLE(Trabajo1_Patrón)))+1,1)=_xlfn.SINGLE(Trabajo1_Turno2_Código),2,IF(MID(_xlfn.SINGLE(Trabajo1_Patrón),MOD(C11-_xlfn.SINGLE(Trabajo1_DíaInicio),LEN(_xlfn.SINGLE(Trabajo1_Patrón)))+1,1)=_xlfn.SINGLE(Trabajo1_Turno3_Código),3,""))))</f>
        <v>#NAME?</v>
      </c>
      <c r="D13" s="43" t="e">
        <f t="shared" ca="1" si="3"/>
        <v>#NAME?</v>
      </c>
      <c r="E13" s="43" t="e">
        <f t="shared" ca="1" si="3"/>
        <v>#NAME?</v>
      </c>
      <c r="F13" s="43" t="e">
        <f t="shared" ca="1" si="3"/>
        <v>#NAME?</v>
      </c>
      <c r="G13" s="43" t="e">
        <f t="shared" ca="1" si="3"/>
        <v>#NAME?</v>
      </c>
      <c r="H13" s="43" t="e">
        <f t="shared" ca="1" si="3"/>
        <v>#NAME?</v>
      </c>
      <c r="I13" s="43" t="e">
        <f t="shared" ca="1" si="3"/>
        <v>#NAME?</v>
      </c>
      <c r="J13" s="43" t="e">
        <f t="shared" ca="1" si="3"/>
        <v>#NAME?</v>
      </c>
      <c r="K13" s="43" t="e">
        <f t="shared" ca="1" si="3"/>
        <v>#NAME?</v>
      </c>
      <c r="L13" s="43" t="e">
        <f t="shared" ca="1" si="3"/>
        <v>#NAME?</v>
      </c>
      <c r="M13" s="43" t="e">
        <f t="shared" ca="1" si="3"/>
        <v>#NAME?</v>
      </c>
      <c r="N13" s="43" t="e">
        <f t="shared" ca="1" si="3"/>
        <v>#NAME?</v>
      </c>
      <c r="O13" s="43" t="e">
        <f t="shared" ca="1" si="3"/>
        <v>#NAME?</v>
      </c>
      <c r="P13" s="43" t="e">
        <f t="shared" ca="1" si="3"/>
        <v>#NAME?</v>
      </c>
      <c r="Q13" s="43" t="e">
        <f t="shared" ca="1" si="3"/>
        <v>#NAME?</v>
      </c>
      <c r="R13" s="43" t="e">
        <f t="shared" ca="1" si="3"/>
        <v>#NAME?</v>
      </c>
      <c r="S13" s="43" t="e">
        <f t="shared" ca="1" si="3"/>
        <v>#NAME?</v>
      </c>
      <c r="T13" s="43" t="e">
        <f t="shared" ca="1" si="3"/>
        <v>#NAME?</v>
      </c>
      <c r="U13" s="43" t="e">
        <f t="shared" ca="1" si="3"/>
        <v>#NAME?</v>
      </c>
      <c r="V13" s="43" t="e">
        <f t="shared" ca="1" si="3"/>
        <v>#NAME?</v>
      </c>
      <c r="W13" s="43" t="e">
        <f t="shared" ca="1" si="3"/>
        <v>#NAME?</v>
      </c>
      <c r="X13" s="43" t="e">
        <f t="shared" ca="1" si="3"/>
        <v>#NAME?</v>
      </c>
      <c r="Y13" s="43" t="e">
        <f t="shared" ca="1" si="3"/>
        <v>#NAME?</v>
      </c>
      <c r="Z13" s="43" t="e">
        <f t="shared" ca="1" si="3"/>
        <v>#NAME?</v>
      </c>
      <c r="AA13" s="43" t="e">
        <f t="shared" ca="1" si="3"/>
        <v>#NAME?</v>
      </c>
      <c r="AB13" s="43" t="e">
        <f t="shared" ca="1" si="3"/>
        <v>#NAME?</v>
      </c>
      <c r="AC13" s="43" t="e">
        <f t="shared" ca="1" si="3"/>
        <v>#NAME?</v>
      </c>
      <c r="AD13" s="43" t="e">
        <f t="shared" ca="1" si="3"/>
        <v>#NAME?</v>
      </c>
      <c r="AE13" s="43" t="e">
        <f t="shared" ca="1" si="3"/>
        <v>#NAME?</v>
      </c>
      <c r="AF13" s="43" t="e">
        <f t="shared" ca="1" si="3"/>
        <v>#NAME?</v>
      </c>
      <c r="AG13" s="43" t="e">
        <f t="shared" ca="1" si="3"/>
        <v>#NAME?</v>
      </c>
      <c r="AH13" s="43" t="e">
        <f t="shared" ca="1" si="3"/>
        <v>#NAME?</v>
      </c>
      <c r="AI13" s="43" t="e">
        <f t="shared" ca="1" si="3"/>
        <v>#NAME?</v>
      </c>
      <c r="AJ13" s="43" t="e">
        <f t="shared" ca="1" si="3"/>
        <v>#NAME?</v>
      </c>
      <c r="AK13" s="43" t="e">
        <f t="shared" ca="1" si="3"/>
        <v>#NAME?</v>
      </c>
      <c r="AL13" s="43" t="e">
        <f t="shared" ca="1" si="3"/>
        <v>#NAME?</v>
      </c>
      <c r="AM13" s="43" t="e">
        <f t="shared" ca="1" si="3"/>
        <v>#NAME?</v>
      </c>
    </row>
    <row r="14" spans="2:39" ht="18.95" customHeight="1">
      <c r="B14" s="11" t="e">
        <f ca="1">_xlfn.SINGLE(IF(_xlfn.SINGLE(Trabajo2_Nombre)="","",Trabajo2_Nombre))</f>
        <v>#NAME?</v>
      </c>
      <c r="C14" s="44" t="e">
        <f t="shared" ref="C14:AM14" ca="1" si="4">IF(OR(NOT(ISNUMBER(C11)),C11&lt;_xlfn.SINGLE(Trabajo2_DíaInicio)),"",IF(MID(_xlfn.SINGLE(Trabajo2_Patrón),MOD(C11-_xlfn.SINGLE(Trabajo2_DíaInicio),LEN(_xlfn.SINGLE(Trabajo2_Patrón)))+1,1)=_xlfn.SINGLE(Trabajo2_Turno1_Código),1,IF(MID(_xlfn.SINGLE(Trabajo2_Patrón),MOD(C11-_xlfn.SINGLE(Trabajo2_DíaInicio),LEN(_xlfn.SINGLE(Trabajo2_Patrón)))+1,1)=_xlfn.SINGLE(Trabajo2_Turno2_Código),2,IF(MID(_xlfn.SINGLE(Trabajo2_Patrón),MOD(C11-_xlfn.SINGLE(Trabajo2_DíaInicio),LEN(_xlfn.SINGLE(Trabajo2_Patrón)))+1,1)=_xlfn.SINGLE(Trabajo2_Turno3_Código),3,""))))</f>
        <v>#NAME?</v>
      </c>
      <c r="D14" s="44" t="e">
        <f t="shared" ca="1" si="4"/>
        <v>#NAME?</v>
      </c>
      <c r="E14" s="44" t="e">
        <f t="shared" ca="1" si="4"/>
        <v>#NAME?</v>
      </c>
      <c r="F14" s="44" t="e">
        <f t="shared" ca="1" si="4"/>
        <v>#NAME?</v>
      </c>
      <c r="G14" s="44" t="e">
        <f t="shared" ca="1" si="4"/>
        <v>#NAME?</v>
      </c>
      <c r="H14" s="44" t="e">
        <f t="shared" ca="1" si="4"/>
        <v>#NAME?</v>
      </c>
      <c r="I14" s="44" t="e">
        <f t="shared" ca="1" si="4"/>
        <v>#NAME?</v>
      </c>
      <c r="J14" s="44" t="e">
        <f t="shared" ca="1" si="4"/>
        <v>#NAME?</v>
      </c>
      <c r="K14" s="44" t="e">
        <f t="shared" ca="1" si="4"/>
        <v>#NAME?</v>
      </c>
      <c r="L14" s="44" t="e">
        <f t="shared" ca="1" si="4"/>
        <v>#NAME?</v>
      </c>
      <c r="M14" s="44" t="e">
        <f t="shared" ca="1" si="4"/>
        <v>#NAME?</v>
      </c>
      <c r="N14" s="44" t="e">
        <f t="shared" ca="1" si="4"/>
        <v>#NAME?</v>
      </c>
      <c r="O14" s="44" t="e">
        <f t="shared" ca="1" si="4"/>
        <v>#NAME?</v>
      </c>
      <c r="P14" s="44" t="e">
        <f t="shared" ca="1" si="4"/>
        <v>#NAME?</v>
      </c>
      <c r="Q14" s="44" t="e">
        <f t="shared" ca="1" si="4"/>
        <v>#NAME?</v>
      </c>
      <c r="R14" s="44" t="e">
        <f t="shared" ca="1" si="4"/>
        <v>#NAME?</v>
      </c>
      <c r="S14" s="44" t="e">
        <f t="shared" ca="1" si="4"/>
        <v>#NAME?</v>
      </c>
      <c r="T14" s="44" t="e">
        <f t="shared" ca="1" si="4"/>
        <v>#NAME?</v>
      </c>
      <c r="U14" s="44" t="e">
        <f t="shared" ca="1" si="4"/>
        <v>#NAME?</v>
      </c>
      <c r="V14" s="44" t="e">
        <f t="shared" ca="1" si="4"/>
        <v>#NAME?</v>
      </c>
      <c r="W14" s="44" t="e">
        <f t="shared" ca="1" si="4"/>
        <v>#NAME?</v>
      </c>
      <c r="X14" s="44" t="e">
        <f t="shared" ca="1" si="4"/>
        <v>#NAME?</v>
      </c>
      <c r="Y14" s="44" t="e">
        <f t="shared" ca="1" si="4"/>
        <v>#NAME?</v>
      </c>
      <c r="Z14" s="44" t="e">
        <f t="shared" ca="1" si="4"/>
        <v>#NAME?</v>
      </c>
      <c r="AA14" s="44" t="e">
        <f t="shared" ca="1" si="4"/>
        <v>#NAME?</v>
      </c>
      <c r="AB14" s="44" t="e">
        <f t="shared" ca="1" si="4"/>
        <v>#NAME?</v>
      </c>
      <c r="AC14" s="44" t="e">
        <f t="shared" ca="1" si="4"/>
        <v>#NAME?</v>
      </c>
      <c r="AD14" s="44" t="e">
        <f t="shared" ca="1" si="4"/>
        <v>#NAME?</v>
      </c>
      <c r="AE14" s="44" t="e">
        <f t="shared" ca="1" si="4"/>
        <v>#NAME?</v>
      </c>
      <c r="AF14" s="44" t="e">
        <f t="shared" ca="1" si="4"/>
        <v>#NAME?</v>
      </c>
      <c r="AG14" s="44" t="e">
        <f t="shared" ca="1" si="4"/>
        <v>#NAME?</v>
      </c>
      <c r="AH14" s="44" t="e">
        <f t="shared" ca="1" si="4"/>
        <v>#NAME?</v>
      </c>
      <c r="AI14" s="44" t="e">
        <f t="shared" ca="1" si="4"/>
        <v>#NAME?</v>
      </c>
      <c r="AJ14" s="44" t="e">
        <f t="shared" ca="1" si="4"/>
        <v>#NAME?</v>
      </c>
      <c r="AK14" s="44" t="e">
        <f t="shared" ca="1" si="4"/>
        <v>#NAME?</v>
      </c>
      <c r="AL14" s="44" t="e">
        <f t="shared" ca="1" si="4"/>
        <v>#NAME?</v>
      </c>
      <c r="AM14" s="44" t="e">
        <f t="shared" ca="1" si="4"/>
        <v>#NAME?</v>
      </c>
    </row>
    <row r="15" spans="2:39" ht="18.95" customHeight="1">
      <c r="B15" s="11" t="e">
        <f ca="1">_xlfn.SINGLE(IF(_xlfn.SINGLE(Trabajo3_Nombre)="","",Trabajo3_Nombre))</f>
        <v>#NAME?</v>
      </c>
      <c r="C15" s="44" t="e">
        <f t="shared" ref="C15:AM15" ca="1" si="5">IF(OR(NOT(ISNUMBER(C11)),C11&lt;_xlfn.SINGLE(Trabajo3_DíaInicio)),"",IF(MID(_xlfn.SINGLE(Trabajo3_Patrón),MOD(C11-_xlfn.SINGLE(Trabajo3_DíaInicio),LEN(_xlfn.SINGLE(Trabajo3_Patrón)))+1,1)=_xlfn.SINGLE(Trabajo3_Turno1_Código),1,IF(MID(_xlfn.SINGLE(Trabajo3_Patrón),MOD(C11-_xlfn.SINGLE(Trabajo3_DíaInicio),LEN(_xlfn.SINGLE(Trabajo3_Patrón)))+1,1)=_xlfn.SINGLE(Trabajo3_Turno2_Código),2,IF(MID(_xlfn.SINGLE(Trabajo3_Patrón),MOD(C11-_xlfn.SINGLE(Trabajo3_DíaInicio),LEN(_xlfn.SINGLE(Trabajo3_Patrón)))+1,1)=_xlfn.SINGLE(Trabajo3_Turno3_Código),3,""))))</f>
        <v>#NAME?</v>
      </c>
      <c r="D15" s="44" t="e">
        <f t="shared" ca="1" si="5"/>
        <v>#NAME?</v>
      </c>
      <c r="E15" s="44" t="e">
        <f t="shared" ca="1" si="5"/>
        <v>#NAME?</v>
      </c>
      <c r="F15" s="44" t="e">
        <f t="shared" ca="1" si="5"/>
        <v>#NAME?</v>
      </c>
      <c r="G15" s="44" t="e">
        <f t="shared" ca="1" si="5"/>
        <v>#NAME?</v>
      </c>
      <c r="H15" s="44" t="e">
        <f t="shared" ca="1" si="5"/>
        <v>#NAME?</v>
      </c>
      <c r="I15" s="44" t="e">
        <f t="shared" ca="1" si="5"/>
        <v>#NAME?</v>
      </c>
      <c r="J15" s="44" t="e">
        <f t="shared" ca="1" si="5"/>
        <v>#NAME?</v>
      </c>
      <c r="K15" s="44" t="e">
        <f t="shared" ca="1" si="5"/>
        <v>#NAME?</v>
      </c>
      <c r="L15" s="44" t="e">
        <f t="shared" ca="1" si="5"/>
        <v>#NAME?</v>
      </c>
      <c r="M15" s="44" t="e">
        <f t="shared" ca="1" si="5"/>
        <v>#NAME?</v>
      </c>
      <c r="N15" s="44" t="e">
        <f t="shared" ca="1" si="5"/>
        <v>#NAME?</v>
      </c>
      <c r="O15" s="44" t="e">
        <f t="shared" ca="1" si="5"/>
        <v>#NAME?</v>
      </c>
      <c r="P15" s="44" t="e">
        <f t="shared" ca="1" si="5"/>
        <v>#NAME?</v>
      </c>
      <c r="Q15" s="44" t="e">
        <f t="shared" ca="1" si="5"/>
        <v>#NAME?</v>
      </c>
      <c r="R15" s="44" t="e">
        <f t="shared" ca="1" si="5"/>
        <v>#NAME?</v>
      </c>
      <c r="S15" s="44" t="e">
        <f t="shared" ca="1" si="5"/>
        <v>#NAME?</v>
      </c>
      <c r="T15" s="44" t="e">
        <f t="shared" ca="1" si="5"/>
        <v>#NAME?</v>
      </c>
      <c r="U15" s="44" t="e">
        <f t="shared" ca="1" si="5"/>
        <v>#NAME?</v>
      </c>
      <c r="V15" s="44" t="e">
        <f t="shared" ca="1" si="5"/>
        <v>#NAME?</v>
      </c>
      <c r="W15" s="44" t="e">
        <f t="shared" ca="1" si="5"/>
        <v>#NAME?</v>
      </c>
      <c r="X15" s="44" t="e">
        <f t="shared" ca="1" si="5"/>
        <v>#NAME?</v>
      </c>
      <c r="Y15" s="44" t="e">
        <f t="shared" ca="1" si="5"/>
        <v>#NAME?</v>
      </c>
      <c r="Z15" s="44" t="e">
        <f t="shared" ca="1" si="5"/>
        <v>#NAME?</v>
      </c>
      <c r="AA15" s="44" t="e">
        <f t="shared" ca="1" si="5"/>
        <v>#NAME?</v>
      </c>
      <c r="AB15" s="44" t="e">
        <f t="shared" ca="1" si="5"/>
        <v>#NAME?</v>
      </c>
      <c r="AC15" s="44" t="e">
        <f t="shared" ca="1" si="5"/>
        <v>#NAME?</v>
      </c>
      <c r="AD15" s="44" t="e">
        <f t="shared" ca="1" si="5"/>
        <v>#NAME?</v>
      </c>
      <c r="AE15" s="44" t="e">
        <f t="shared" ca="1" si="5"/>
        <v>#NAME?</v>
      </c>
      <c r="AF15" s="44" t="e">
        <f t="shared" ca="1" si="5"/>
        <v>#NAME?</v>
      </c>
      <c r="AG15" s="44" t="e">
        <f t="shared" ca="1" si="5"/>
        <v>#NAME?</v>
      </c>
      <c r="AH15" s="44" t="e">
        <f t="shared" ca="1" si="5"/>
        <v>#NAME?</v>
      </c>
      <c r="AI15" s="44" t="e">
        <f t="shared" ca="1" si="5"/>
        <v>#NAME?</v>
      </c>
      <c r="AJ15" s="44" t="e">
        <f t="shared" ca="1" si="5"/>
        <v>#NAME?</v>
      </c>
      <c r="AK15" s="44" t="e">
        <f t="shared" ca="1" si="5"/>
        <v>#NAME?</v>
      </c>
      <c r="AL15" s="44" t="e">
        <f t="shared" ca="1" si="5"/>
        <v>#NAME?</v>
      </c>
      <c r="AM15" s="44" t="e">
        <f t="shared" ca="1" si="5"/>
        <v>#NAME?</v>
      </c>
    </row>
    <row r="16" spans="2:39" ht="12" customHeight="1"/>
    <row r="17" spans="2:39" s="12" customFormat="1" ht="18.95" customHeight="1">
      <c r="B17" s="48" t="e">
        <f ca="1">DATE(_xlfn.SINGLE(AñoCalendario),3,1)</f>
        <v>#NAME?</v>
      </c>
      <c r="C17" s="14" t="e">
        <f ca="1">IF(DAY(_xlfn.SINGLE(MarSun1))=1,"",IF(AND(YEAR(_xlfn.SINGLE(MarSun1)+1)=_xlfn.SINGLE(AñoCalendario),MONTH(_xlfn.SINGLE(MarSun1)+1)=3),_xlfn.SINGLE(MarSun1)+1,""))</f>
        <v>#NAME?</v>
      </c>
      <c r="D17" s="14" t="e">
        <f ca="1">IF(DAY(_xlfn.SINGLE(MarSun1))=1,"",IF(AND(YEAR(_xlfn.SINGLE(MarSun1)+2)=_xlfn.SINGLE(AñoCalendario),MONTH(_xlfn.SINGLE(MarSun1)+2)=3),_xlfn.SINGLE(MarSun1)+2,""))</f>
        <v>#NAME?</v>
      </c>
      <c r="E17" s="14" t="e">
        <f ca="1">IF(DAY(_xlfn.SINGLE(MarSun1))=1,"",IF(AND(YEAR(_xlfn.SINGLE(MarSun1)+3)=_xlfn.SINGLE(AñoCalendario),MONTH(_xlfn.SINGLE(MarSun1)+3)=3),_xlfn.SINGLE(MarSun1)+3,""))</f>
        <v>#NAME?</v>
      </c>
      <c r="F17" s="14" t="e">
        <f ca="1">IF(DAY(_xlfn.SINGLE(MarSun1))=1,"",IF(AND(YEAR(_xlfn.SINGLE(MarSun1)+4)=_xlfn.SINGLE(AñoCalendario),MONTH(_xlfn.SINGLE(MarSun1)+4)=3),_xlfn.SINGLE(MarSun1)+4,""))</f>
        <v>#NAME?</v>
      </c>
      <c r="G17" s="14" t="e">
        <f ca="1">IF(DAY(_xlfn.SINGLE(MarSun1))=1,"",IF(AND(YEAR(_xlfn.SINGLE(MarSun1)+5)=_xlfn.SINGLE(AñoCalendario),MONTH(_xlfn.SINGLE(MarSun1)+5)=3),_xlfn.SINGLE(MarSun1)+5,""))</f>
        <v>#NAME?</v>
      </c>
      <c r="H17" s="14" t="e">
        <f ca="1">IF(DAY(_xlfn.SINGLE(MarSun1))=1,"",IF(AND(YEAR(_xlfn.SINGLE(MarSun1)+6)=_xlfn.SINGLE(AñoCalendario),MONTH(_xlfn.SINGLE(MarSun1)+6)=3),_xlfn.SINGLE(MarSun1)+6,""))</f>
        <v>#NAME?</v>
      </c>
      <c r="I17" s="14" t="e">
        <f ca="1">_xlfn.SINGLE(IF(DAY(_xlfn.SINGLE(MarSun1))=1,IF(AND(YEAR(_xlfn.SINGLE(MarSun1))=_xlfn.SINGLE(AñoCalendario),MONTH(_xlfn.SINGLE(MarSun1))=3),MarSun1,""),IF(AND(YEAR(_xlfn.SINGLE(MarSun1)+7)=_xlfn.SINGLE(AñoCalendario),MONTH(_xlfn.SINGLE(MarSun1)+7)=3),_xlfn.SINGLE(MarSun1)+7,"")))</f>
        <v>#NAME?</v>
      </c>
      <c r="J17" s="14" t="e">
        <f ca="1">IF(DAY(_xlfn.SINGLE(MarSun1))=1,IF(AND(YEAR(_xlfn.SINGLE(MarSun1)+1)=_xlfn.SINGLE(AñoCalendario),MONTH(_xlfn.SINGLE(MarSun1)+1)=3),_xlfn.SINGLE(MarSun1)+1,""),IF(AND(YEAR(_xlfn.SINGLE(MarSun1)+8)=_xlfn.SINGLE(AñoCalendario),MONTH(_xlfn.SINGLE(MarSun1)+8)=3),_xlfn.SINGLE(MarSun1)+8,""))</f>
        <v>#NAME?</v>
      </c>
      <c r="K17" s="14" t="e">
        <f ca="1">IF(DAY(_xlfn.SINGLE(MarSun1))=1,IF(AND(YEAR(_xlfn.SINGLE(MarSun1)+2)=_xlfn.SINGLE(AñoCalendario),MONTH(_xlfn.SINGLE(MarSun1)+2)=3),_xlfn.SINGLE(MarSun1)+2,""),IF(AND(YEAR(_xlfn.SINGLE(MarSun1)+9)=_xlfn.SINGLE(AñoCalendario),MONTH(_xlfn.SINGLE(MarSun1)+9)=3),_xlfn.SINGLE(MarSun1)+9,""))</f>
        <v>#NAME?</v>
      </c>
      <c r="L17" s="14" t="e">
        <f ca="1">IF(DAY(_xlfn.SINGLE(MarSun1))=1,IF(AND(YEAR(_xlfn.SINGLE(MarSun1)+3)=_xlfn.SINGLE(AñoCalendario),MONTH(_xlfn.SINGLE(MarSun1)+3)=3),_xlfn.SINGLE(MarSun1)+3,""),IF(AND(YEAR(_xlfn.SINGLE(MarSun1)+10)=_xlfn.SINGLE(AñoCalendario),MONTH(_xlfn.SINGLE(MarSun1)+10)=3),_xlfn.SINGLE(MarSun1)+10,""))</f>
        <v>#NAME?</v>
      </c>
      <c r="M17" s="14" t="e">
        <f ca="1">IF(DAY(_xlfn.SINGLE(MarSun1))=1,IF(AND(YEAR(_xlfn.SINGLE(MarSun1)+4)=_xlfn.SINGLE(AñoCalendario),MONTH(_xlfn.SINGLE(MarSun1)+4)=3),_xlfn.SINGLE(MarSun1)+4,""),IF(AND(YEAR(_xlfn.SINGLE(MarSun1)+11)=_xlfn.SINGLE(AñoCalendario),MONTH(_xlfn.SINGLE(MarSun1)+11)=3),_xlfn.SINGLE(MarSun1)+11,""))</f>
        <v>#NAME?</v>
      </c>
      <c r="N17" s="14" t="e">
        <f ca="1">IF(DAY(_xlfn.SINGLE(MarSun1))=1,IF(AND(YEAR(_xlfn.SINGLE(MarSun1)+5)=_xlfn.SINGLE(AñoCalendario),MONTH(_xlfn.SINGLE(MarSun1)+5)=3),_xlfn.SINGLE(MarSun1)+5,""),IF(AND(YEAR(_xlfn.SINGLE(MarSun1)+12)=_xlfn.SINGLE(AñoCalendario),MONTH(_xlfn.SINGLE(MarSun1)+12)=3),_xlfn.SINGLE(MarSun1)+12,""))</f>
        <v>#NAME?</v>
      </c>
      <c r="O17" s="14" t="e">
        <f ca="1">IF(DAY(_xlfn.SINGLE(MarSun1))=1,IF(AND(YEAR(_xlfn.SINGLE(MarSun1)+6)=_xlfn.SINGLE(AñoCalendario),MONTH(_xlfn.SINGLE(MarSun1)+6)=3),_xlfn.SINGLE(MarSun1)+6,""),IF(AND(YEAR(_xlfn.SINGLE(MarSun1)+13)=_xlfn.SINGLE(AñoCalendario),MONTH(_xlfn.SINGLE(MarSun1)+13)=3),_xlfn.SINGLE(MarSun1)+13,""))</f>
        <v>#NAME?</v>
      </c>
      <c r="P17" s="14" t="e">
        <f ca="1">IF(DAY(_xlfn.SINGLE(MarSun1))=1,IF(AND(YEAR(_xlfn.SINGLE(MarSun1)+7)=_xlfn.SINGLE(AñoCalendario),MONTH(_xlfn.SINGLE(MarSun1)+7)=3),_xlfn.SINGLE(MarSun1)+7,""),IF(AND(YEAR(_xlfn.SINGLE(MarSun1)+14)=_xlfn.SINGLE(AñoCalendario),MONTH(_xlfn.SINGLE(MarSun1)+14)=3),_xlfn.SINGLE(MarSun1)+14,""))</f>
        <v>#NAME?</v>
      </c>
      <c r="Q17" s="14" t="e">
        <f ca="1">IF(DAY(_xlfn.SINGLE(MarSun1))=1,IF(AND(YEAR(_xlfn.SINGLE(MarSun1)+8)=_xlfn.SINGLE(AñoCalendario),MONTH(_xlfn.SINGLE(MarSun1)+8)=3),_xlfn.SINGLE(MarSun1)+8,""),IF(AND(YEAR(_xlfn.SINGLE(MarSun1)+15)=_xlfn.SINGLE(AñoCalendario),MONTH(_xlfn.SINGLE(MarSun1)+15)=3),_xlfn.SINGLE(MarSun1)+15,""))</f>
        <v>#NAME?</v>
      </c>
      <c r="R17" s="14" t="e">
        <f ca="1">IF(DAY(_xlfn.SINGLE(MarSun1))=1,IF(AND(YEAR(_xlfn.SINGLE(MarSun1)+9)=_xlfn.SINGLE(AñoCalendario),MONTH(_xlfn.SINGLE(MarSun1)+9)=3),_xlfn.SINGLE(MarSun1)+9,""),IF(AND(YEAR(_xlfn.SINGLE(MarSun1)+16)=_xlfn.SINGLE(AñoCalendario),MONTH(_xlfn.SINGLE(MarSun1)+16)=3),_xlfn.SINGLE(MarSun1)+16,""))</f>
        <v>#NAME?</v>
      </c>
      <c r="S17" s="14" t="e">
        <f ca="1">IF(DAY(_xlfn.SINGLE(MarSun1))=1,IF(AND(YEAR(_xlfn.SINGLE(MarSun1)+10)=_xlfn.SINGLE(AñoCalendario),MONTH(_xlfn.SINGLE(MarSun1)+10)=3),_xlfn.SINGLE(MarSun1)+10,""),IF(AND(YEAR(_xlfn.SINGLE(MarSun1)+17)=_xlfn.SINGLE(AñoCalendario),MONTH(_xlfn.SINGLE(MarSun1)+17)=3),_xlfn.SINGLE(MarSun1)+17,""))</f>
        <v>#NAME?</v>
      </c>
      <c r="T17" s="14" t="e">
        <f ca="1">IF(DAY(_xlfn.SINGLE(MarSun1))=1,IF(AND(YEAR(_xlfn.SINGLE(MarSun1)+11)=_xlfn.SINGLE(AñoCalendario),MONTH(_xlfn.SINGLE(MarSun1)+11)=3),_xlfn.SINGLE(MarSun1)+11,""),IF(AND(YEAR(_xlfn.SINGLE(MarSun1)+18)=_xlfn.SINGLE(AñoCalendario),MONTH(_xlfn.SINGLE(MarSun1)+18)=3),_xlfn.SINGLE(MarSun1)+18,""))</f>
        <v>#NAME?</v>
      </c>
      <c r="U17" s="14" t="e">
        <f ca="1">IF(DAY(_xlfn.SINGLE(MarSun1))=1,IF(AND(YEAR(_xlfn.SINGLE(MarSun1)+12)=_xlfn.SINGLE(AñoCalendario),MONTH(_xlfn.SINGLE(MarSun1)+12)=3),_xlfn.SINGLE(MarSun1)+12,""),IF(AND(YEAR(_xlfn.SINGLE(MarSun1)+19)=_xlfn.SINGLE(AñoCalendario),MONTH(_xlfn.SINGLE(MarSun1)+19)=3),_xlfn.SINGLE(MarSun1)+19,""))</f>
        <v>#NAME?</v>
      </c>
      <c r="V17" s="14" t="e">
        <f ca="1">IF(DAY(_xlfn.SINGLE(MarSun1))=1,IF(AND(YEAR(_xlfn.SINGLE(MarSun1)+13)=_xlfn.SINGLE(AñoCalendario),MONTH(_xlfn.SINGLE(MarSun1)+13)=3),_xlfn.SINGLE(MarSun1)+13,""),IF(AND(YEAR(_xlfn.SINGLE(MarSun1)+20)=_xlfn.SINGLE(AñoCalendario),MONTH(_xlfn.SINGLE(MarSun1)+20)=3),_xlfn.SINGLE(MarSun1)+20,""))</f>
        <v>#NAME?</v>
      </c>
      <c r="W17" s="14" t="e">
        <f ca="1">IF(DAY(_xlfn.SINGLE(MarSun1))=1,IF(AND(YEAR(_xlfn.SINGLE(MarSun1)+14)=_xlfn.SINGLE(AñoCalendario),MONTH(_xlfn.SINGLE(MarSun1)+14)=3),_xlfn.SINGLE(MarSun1)+14,""),IF(AND(YEAR(_xlfn.SINGLE(MarSun1)+21)=_xlfn.SINGLE(AñoCalendario),MONTH(_xlfn.SINGLE(MarSun1)+21)=3),_xlfn.SINGLE(MarSun1)+21,""))</f>
        <v>#NAME?</v>
      </c>
      <c r="X17" s="14" t="e">
        <f ca="1">IF(DAY(_xlfn.SINGLE(MarSun1))=1,IF(AND(YEAR(_xlfn.SINGLE(MarSun1)+15)=_xlfn.SINGLE(AñoCalendario),MONTH(_xlfn.SINGLE(MarSun1)+15)=3),_xlfn.SINGLE(MarSun1)+15,""),IF(AND(YEAR(_xlfn.SINGLE(MarSun1)+22)=_xlfn.SINGLE(AñoCalendario),MONTH(_xlfn.SINGLE(MarSun1)+22)=3),_xlfn.SINGLE(MarSun1)+22,""))</f>
        <v>#NAME?</v>
      </c>
      <c r="Y17" s="14" t="e">
        <f ca="1">IF(DAY(_xlfn.SINGLE(MarSun1))=1,IF(AND(YEAR(_xlfn.SINGLE(MarSun1)+16)=_xlfn.SINGLE(AñoCalendario),MONTH(_xlfn.SINGLE(MarSun1)+16)=3),_xlfn.SINGLE(MarSun1)+16,""),IF(AND(YEAR(_xlfn.SINGLE(MarSun1)+23)=_xlfn.SINGLE(AñoCalendario),MONTH(_xlfn.SINGLE(MarSun1)+23)=3),_xlfn.SINGLE(MarSun1)+23,""))</f>
        <v>#NAME?</v>
      </c>
      <c r="Z17" s="14" t="e">
        <f ca="1">IF(DAY(_xlfn.SINGLE(MarSun1))=1,IF(AND(YEAR(_xlfn.SINGLE(MarSun1)+17)=_xlfn.SINGLE(AñoCalendario),MONTH(_xlfn.SINGLE(MarSun1)+17)=3),_xlfn.SINGLE(MarSun1)+17,""),IF(AND(YEAR(_xlfn.SINGLE(MarSun1)+24)=_xlfn.SINGLE(AñoCalendario),MONTH(_xlfn.SINGLE(MarSun1)+24)=3),_xlfn.SINGLE(MarSun1)+24,""))</f>
        <v>#NAME?</v>
      </c>
      <c r="AA17" s="14" t="e">
        <f ca="1">IF(DAY(_xlfn.SINGLE(MarSun1))=1,IF(AND(YEAR(_xlfn.SINGLE(MarSun1)+18)=_xlfn.SINGLE(AñoCalendario),MONTH(_xlfn.SINGLE(MarSun1)+18)=3),_xlfn.SINGLE(MarSun1)+18,""),IF(AND(YEAR(_xlfn.SINGLE(MarSun1)+25)=_xlfn.SINGLE(AñoCalendario),MONTH(_xlfn.SINGLE(MarSun1)+25)=3),_xlfn.SINGLE(MarSun1)+25,""))</f>
        <v>#NAME?</v>
      </c>
      <c r="AB17" s="14" t="e">
        <f ca="1">IF(DAY(_xlfn.SINGLE(MarSun1))=1,IF(AND(YEAR(_xlfn.SINGLE(MarSun1)+19)=_xlfn.SINGLE(AñoCalendario),MONTH(_xlfn.SINGLE(MarSun1)+19)=3),_xlfn.SINGLE(MarSun1)+19,""),IF(AND(YEAR(_xlfn.SINGLE(MarSun1)+26)=_xlfn.SINGLE(AñoCalendario),MONTH(_xlfn.SINGLE(MarSun1)+26)=3),_xlfn.SINGLE(MarSun1)+26,""))</f>
        <v>#NAME?</v>
      </c>
      <c r="AC17" s="14" t="e">
        <f ca="1">IF(DAY(_xlfn.SINGLE(MarSun1))=1,IF(AND(YEAR(_xlfn.SINGLE(MarSun1)+20)=_xlfn.SINGLE(AñoCalendario),MONTH(_xlfn.SINGLE(MarSun1)+20)=3),_xlfn.SINGLE(MarSun1)+20,""),IF(AND(YEAR(_xlfn.SINGLE(MarSun1)+27)=_xlfn.SINGLE(AñoCalendario),MONTH(_xlfn.SINGLE(MarSun1)+27)=3),_xlfn.SINGLE(MarSun1)+27,""))</f>
        <v>#NAME?</v>
      </c>
      <c r="AD17" s="14" t="e">
        <f ca="1">IF(DAY(_xlfn.SINGLE(MarSun1))=1,IF(AND(YEAR(_xlfn.SINGLE(MarSun1)+21)=_xlfn.SINGLE(AñoCalendario),MONTH(_xlfn.SINGLE(MarSun1)+21)=3),_xlfn.SINGLE(MarSun1)+21,""),IF(AND(YEAR(_xlfn.SINGLE(MarSun1)+28)=_xlfn.SINGLE(AñoCalendario),MONTH(_xlfn.SINGLE(MarSun1)+28)=3),_xlfn.SINGLE(MarSun1)+28,""))</f>
        <v>#NAME?</v>
      </c>
      <c r="AE17" s="14" t="e">
        <f ca="1">IF(DAY(_xlfn.SINGLE(MarSun1))=1,IF(AND(YEAR(_xlfn.SINGLE(MarSun1)+22)=_xlfn.SINGLE(AñoCalendario),MONTH(_xlfn.SINGLE(MarSun1)+22)=3),_xlfn.SINGLE(MarSun1)+22,""),IF(AND(YEAR(_xlfn.SINGLE(MarSun1)+29)=_xlfn.SINGLE(AñoCalendario),MONTH(_xlfn.SINGLE(MarSun1)+29)=3),_xlfn.SINGLE(MarSun1)+29,""))</f>
        <v>#NAME?</v>
      </c>
      <c r="AF17" s="14" t="e">
        <f ca="1">IF(DAY(_xlfn.SINGLE(MarSun1))=1,IF(AND(YEAR(_xlfn.SINGLE(MarSun1)+23)=_xlfn.SINGLE(AñoCalendario),MONTH(_xlfn.SINGLE(MarSun1)+23)=3),_xlfn.SINGLE(MarSun1)+23,""),IF(AND(YEAR(_xlfn.SINGLE(MarSun1)+30)=_xlfn.SINGLE(AñoCalendario),MONTH(_xlfn.SINGLE(MarSun1)+30)=3),_xlfn.SINGLE(MarSun1)+30,""))</f>
        <v>#NAME?</v>
      </c>
      <c r="AG17" s="14" t="e">
        <f ca="1">IF(DAY(_xlfn.SINGLE(MarSun1))=1,IF(AND(YEAR(_xlfn.SINGLE(MarSun1)+24)=_xlfn.SINGLE(AñoCalendario),MONTH(_xlfn.SINGLE(MarSun1)+24)=3),_xlfn.SINGLE(MarSun1)+24,""),IF(AND(YEAR(_xlfn.SINGLE(MarSun1)+31)=_xlfn.SINGLE(AñoCalendario),MONTH(_xlfn.SINGLE(MarSun1)+31)=3),_xlfn.SINGLE(MarSun1)+31,""))</f>
        <v>#NAME?</v>
      </c>
      <c r="AH17" s="14" t="e">
        <f ca="1">IF(DAY(_xlfn.SINGLE(MarSun1))=1,IF(AND(YEAR(_xlfn.SINGLE(MarSun1)+25)=_xlfn.SINGLE(AñoCalendario),MONTH(_xlfn.SINGLE(MarSun1)+25)=3),_xlfn.SINGLE(MarSun1)+25,""),IF(AND(YEAR(_xlfn.SINGLE(MarSun1)+32)=_xlfn.SINGLE(AñoCalendario),MONTH(_xlfn.SINGLE(MarSun1)+32)=3),_xlfn.SINGLE(MarSun1)+32,""))</f>
        <v>#NAME?</v>
      </c>
      <c r="AI17" s="14" t="e">
        <f ca="1">IF(DAY(_xlfn.SINGLE(MarSun1))=1,IF(AND(YEAR(_xlfn.SINGLE(MarSun1)+26)=_xlfn.SINGLE(AñoCalendario),MONTH(_xlfn.SINGLE(MarSun1)+26)=3),_xlfn.SINGLE(MarSun1)+26,""),IF(AND(YEAR(_xlfn.SINGLE(MarSun1)+33)=_xlfn.SINGLE(AñoCalendario),MONTH(_xlfn.SINGLE(MarSun1)+33)=3),_xlfn.SINGLE(MarSun1)+33,""))</f>
        <v>#NAME?</v>
      </c>
      <c r="AJ17" s="14" t="e">
        <f ca="1">IF(DAY(_xlfn.SINGLE(MarSun1))=1,IF(AND(YEAR(_xlfn.SINGLE(MarSun1)+27)=_xlfn.SINGLE(AñoCalendario),MONTH(_xlfn.SINGLE(MarSun1)+27)=3),_xlfn.SINGLE(MarSun1)+27,""),IF(AND(YEAR(_xlfn.SINGLE(MarSun1)+34)=_xlfn.SINGLE(AñoCalendario),MONTH(_xlfn.SINGLE(MarSun1)+34)=3),_xlfn.SINGLE(MarSun1)+34,""))</f>
        <v>#NAME?</v>
      </c>
      <c r="AK17" s="14" t="e">
        <f ca="1">IF(DAY(_xlfn.SINGLE(MarSun1))=1,IF(AND(YEAR(_xlfn.SINGLE(MarSun1)+28)=_xlfn.SINGLE(AñoCalendario),MONTH(_xlfn.SINGLE(MarSun1)+28)=3),_xlfn.SINGLE(MarSun1)+28,""),IF(AND(YEAR(_xlfn.SINGLE(MarSun1)+35)=_xlfn.SINGLE(AñoCalendario),MONTH(_xlfn.SINGLE(MarSun1)+35)=3),_xlfn.SINGLE(MarSun1)+35,""))</f>
        <v>#NAME?</v>
      </c>
      <c r="AL17" s="14" t="e">
        <f ca="1">IF(DAY(_xlfn.SINGLE(MarSun1))=1,IF(AND(YEAR(_xlfn.SINGLE(MarSun1)+29)=_xlfn.SINGLE(AñoCalendario),MONTH(_xlfn.SINGLE(MarSun1)+29)=3),_xlfn.SINGLE(MarSun1)+29,""),IF(AND(YEAR(_xlfn.SINGLE(MarSun1)+36)=_xlfn.SINGLE(AñoCalendario),MONTH(_xlfn.SINGLE(MarSun1)+36)=3),_xlfn.SINGLE(MarSun1)+36,""))</f>
        <v>#NAME?</v>
      </c>
      <c r="AM17" s="15" t="e">
        <f ca="1">IF(DAY(_xlfn.SINGLE(MarSun1))=1,IF(AND(YEAR(_xlfn.SINGLE(MarSun1)+30)=_xlfn.SINGLE(AñoCalendario),MONTH(_xlfn.SINGLE(MarSun1)+30)=3),_xlfn.SINGLE(MarSun1)+30,""),IF(AND(YEAR(_xlfn.SINGLE(MarSun1)+37)=_xlfn.SINGLE(AñoCalendario),MONTH(_xlfn.SINGLE(MarSun1)+37)=3),_xlfn.SINGLE(MarSun1)+37,""))</f>
        <v>#NAME?</v>
      </c>
    </row>
    <row r="18" spans="2:39" s="12" customFormat="1" ht="18.95" customHeight="1">
      <c r="B18" s="49"/>
      <c r="C18" s="13" t="s">
        <v>0</v>
      </c>
      <c r="D18" s="13" t="s">
        <v>1</v>
      </c>
      <c r="E18" s="13" t="s">
        <v>2</v>
      </c>
      <c r="F18" s="13" t="s">
        <v>3</v>
      </c>
      <c r="G18" s="13" t="s">
        <v>4</v>
      </c>
      <c r="H18" s="13" t="s">
        <v>5</v>
      </c>
      <c r="I18" s="13" t="s">
        <v>6</v>
      </c>
      <c r="J18" s="13" t="s">
        <v>0</v>
      </c>
      <c r="K18" s="13" t="s">
        <v>1</v>
      </c>
      <c r="L18" s="13" t="s">
        <v>2</v>
      </c>
      <c r="M18" s="13" t="s">
        <v>3</v>
      </c>
      <c r="N18" s="13" t="s">
        <v>4</v>
      </c>
      <c r="O18" s="13" t="s">
        <v>5</v>
      </c>
      <c r="P18" s="13" t="s">
        <v>6</v>
      </c>
      <c r="Q18" s="13" t="s">
        <v>0</v>
      </c>
      <c r="R18" s="13" t="s">
        <v>1</v>
      </c>
      <c r="S18" s="13" t="s">
        <v>2</v>
      </c>
      <c r="T18" s="13" t="s">
        <v>3</v>
      </c>
      <c r="U18" s="13" t="s">
        <v>4</v>
      </c>
      <c r="V18" s="13" t="s">
        <v>5</v>
      </c>
      <c r="W18" s="13" t="s">
        <v>6</v>
      </c>
      <c r="X18" s="13" t="s">
        <v>0</v>
      </c>
      <c r="Y18" s="13" t="s">
        <v>1</v>
      </c>
      <c r="Z18" s="13" t="s">
        <v>2</v>
      </c>
      <c r="AA18" s="13" t="s">
        <v>3</v>
      </c>
      <c r="AB18" s="13" t="s">
        <v>4</v>
      </c>
      <c r="AC18" s="13" t="s">
        <v>5</v>
      </c>
      <c r="AD18" s="13" t="s">
        <v>6</v>
      </c>
      <c r="AE18" s="13" t="s">
        <v>0</v>
      </c>
      <c r="AF18" s="13" t="s">
        <v>1</v>
      </c>
      <c r="AG18" s="13" t="s">
        <v>2</v>
      </c>
      <c r="AH18" s="13" t="s">
        <v>3</v>
      </c>
      <c r="AI18" s="13" t="s">
        <v>4</v>
      </c>
      <c r="AJ18" s="13" t="s">
        <v>5</v>
      </c>
      <c r="AK18" s="13" t="s">
        <v>6</v>
      </c>
      <c r="AL18" s="13" t="s">
        <v>0</v>
      </c>
      <c r="AM18" s="16" t="s">
        <v>1</v>
      </c>
    </row>
    <row r="19" spans="2:39" ht="18.95" customHeight="1">
      <c r="B19" s="10" t="e">
        <f ca="1">_xlfn.SINGLE(IF(_xlfn.SINGLE(Trabajo1_Nombre)="","",Trabajo1_Nombre))</f>
        <v>#NAME?</v>
      </c>
      <c r="C19" s="43" t="e">
        <f t="shared" ref="C19:AM19" ca="1" si="6">IF(OR(NOT(ISNUMBER(C17)),C17&lt;_xlfn.SINGLE(Trabajo1_DíaInicio)),"",IF(MID(_xlfn.SINGLE(Trabajo1_Patrón),MOD(C17-_xlfn.SINGLE(Trabajo1_DíaInicio),LEN(_xlfn.SINGLE(Trabajo1_Patrón)))+1,1)=_xlfn.SINGLE(Trabajo1_Turno1_Código),1,IF(MID(_xlfn.SINGLE(Trabajo1_Patrón),MOD(C17-_xlfn.SINGLE(Trabajo1_DíaInicio),LEN(_xlfn.SINGLE(Trabajo1_Patrón)))+1,1)=_xlfn.SINGLE(Trabajo1_Turno2_Código),2,IF(MID(_xlfn.SINGLE(Trabajo1_Patrón),MOD(C17-_xlfn.SINGLE(Trabajo1_DíaInicio),LEN(_xlfn.SINGLE(Trabajo1_Patrón)))+1,1)=_xlfn.SINGLE(Trabajo1_Turno3_Código),3,""))))</f>
        <v>#NAME?</v>
      </c>
      <c r="D19" s="43" t="e">
        <f t="shared" ca="1" si="6"/>
        <v>#NAME?</v>
      </c>
      <c r="E19" s="43" t="e">
        <f t="shared" ca="1" si="6"/>
        <v>#NAME?</v>
      </c>
      <c r="F19" s="43" t="e">
        <f t="shared" ca="1" si="6"/>
        <v>#NAME?</v>
      </c>
      <c r="G19" s="43" t="e">
        <f t="shared" ca="1" si="6"/>
        <v>#NAME?</v>
      </c>
      <c r="H19" s="43" t="e">
        <f t="shared" ca="1" si="6"/>
        <v>#NAME?</v>
      </c>
      <c r="I19" s="43" t="e">
        <f t="shared" ca="1" si="6"/>
        <v>#NAME?</v>
      </c>
      <c r="J19" s="43" t="e">
        <f t="shared" ca="1" si="6"/>
        <v>#NAME?</v>
      </c>
      <c r="K19" s="43" t="e">
        <f t="shared" ca="1" si="6"/>
        <v>#NAME?</v>
      </c>
      <c r="L19" s="43" t="e">
        <f t="shared" ca="1" si="6"/>
        <v>#NAME?</v>
      </c>
      <c r="M19" s="43" t="e">
        <f t="shared" ca="1" si="6"/>
        <v>#NAME?</v>
      </c>
      <c r="N19" s="43" t="e">
        <f t="shared" ca="1" si="6"/>
        <v>#NAME?</v>
      </c>
      <c r="O19" s="43" t="e">
        <f t="shared" ca="1" si="6"/>
        <v>#NAME?</v>
      </c>
      <c r="P19" s="43" t="e">
        <f t="shared" ca="1" si="6"/>
        <v>#NAME?</v>
      </c>
      <c r="Q19" s="43" t="e">
        <f t="shared" ca="1" si="6"/>
        <v>#NAME?</v>
      </c>
      <c r="R19" s="43" t="e">
        <f t="shared" ca="1" si="6"/>
        <v>#NAME?</v>
      </c>
      <c r="S19" s="43" t="e">
        <f t="shared" ca="1" si="6"/>
        <v>#NAME?</v>
      </c>
      <c r="T19" s="43" t="e">
        <f t="shared" ca="1" si="6"/>
        <v>#NAME?</v>
      </c>
      <c r="U19" s="43" t="e">
        <f t="shared" ca="1" si="6"/>
        <v>#NAME?</v>
      </c>
      <c r="V19" s="43" t="e">
        <f t="shared" ca="1" si="6"/>
        <v>#NAME?</v>
      </c>
      <c r="W19" s="43" t="e">
        <f t="shared" ca="1" si="6"/>
        <v>#NAME?</v>
      </c>
      <c r="X19" s="43" t="e">
        <f t="shared" ca="1" si="6"/>
        <v>#NAME?</v>
      </c>
      <c r="Y19" s="43" t="e">
        <f t="shared" ca="1" si="6"/>
        <v>#NAME?</v>
      </c>
      <c r="Z19" s="43" t="e">
        <f t="shared" ca="1" si="6"/>
        <v>#NAME?</v>
      </c>
      <c r="AA19" s="43" t="e">
        <f t="shared" ca="1" si="6"/>
        <v>#NAME?</v>
      </c>
      <c r="AB19" s="43" t="e">
        <f t="shared" ca="1" si="6"/>
        <v>#NAME?</v>
      </c>
      <c r="AC19" s="43" t="e">
        <f t="shared" ca="1" si="6"/>
        <v>#NAME?</v>
      </c>
      <c r="AD19" s="43" t="e">
        <f t="shared" ca="1" si="6"/>
        <v>#NAME?</v>
      </c>
      <c r="AE19" s="43" t="e">
        <f t="shared" ca="1" si="6"/>
        <v>#NAME?</v>
      </c>
      <c r="AF19" s="43" t="e">
        <f t="shared" ca="1" si="6"/>
        <v>#NAME?</v>
      </c>
      <c r="AG19" s="43" t="e">
        <f t="shared" ca="1" si="6"/>
        <v>#NAME?</v>
      </c>
      <c r="AH19" s="43" t="e">
        <f t="shared" ca="1" si="6"/>
        <v>#NAME?</v>
      </c>
      <c r="AI19" s="43" t="e">
        <f t="shared" ca="1" si="6"/>
        <v>#NAME?</v>
      </c>
      <c r="AJ19" s="43" t="e">
        <f t="shared" ca="1" si="6"/>
        <v>#NAME?</v>
      </c>
      <c r="AK19" s="43" t="e">
        <f t="shared" ca="1" si="6"/>
        <v>#NAME?</v>
      </c>
      <c r="AL19" s="43" t="e">
        <f t="shared" ca="1" si="6"/>
        <v>#NAME?</v>
      </c>
      <c r="AM19" s="43" t="e">
        <f t="shared" ca="1" si="6"/>
        <v>#NAME?</v>
      </c>
    </row>
    <row r="20" spans="2:39" ht="18.95" customHeight="1">
      <c r="B20" s="11" t="e">
        <f ca="1">_xlfn.SINGLE(IF(_xlfn.SINGLE(Trabajo2_Nombre)="","",Trabajo2_Nombre))</f>
        <v>#NAME?</v>
      </c>
      <c r="C20" s="44" t="e">
        <f t="shared" ref="C20:AM20" ca="1" si="7">IF(OR(NOT(ISNUMBER(C17)),C17&lt;_xlfn.SINGLE(Trabajo2_DíaInicio)),"",IF(MID(_xlfn.SINGLE(Trabajo2_Patrón),MOD(C17-_xlfn.SINGLE(Trabajo2_DíaInicio),LEN(_xlfn.SINGLE(Trabajo2_Patrón)))+1,1)=_xlfn.SINGLE(Trabajo2_Turno1_Código),1,IF(MID(_xlfn.SINGLE(Trabajo2_Patrón),MOD(C17-_xlfn.SINGLE(Trabajo2_DíaInicio),LEN(_xlfn.SINGLE(Trabajo2_Patrón)))+1,1)=_xlfn.SINGLE(Trabajo2_Turno2_Código),2,IF(MID(_xlfn.SINGLE(Trabajo2_Patrón),MOD(C17-_xlfn.SINGLE(Trabajo2_DíaInicio),LEN(_xlfn.SINGLE(Trabajo2_Patrón)))+1,1)=_xlfn.SINGLE(Trabajo2_Turno3_Código),3,""))))</f>
        <v>#NAME?</v>
      </c>
      <c r="D20" s="44" t="e">
        <f t="shared" ca="1" si="7"/>
        <v>#NAME?</v>
      </c>
      <c r="E20" s="44" t="e">
        <f t="shared" ca="1" si="7"/>
        <v>#NAME?</v>
      </c>
      <c r="F20" s="44" t="e">
        <f t="shared" ca="1" si="7"/>
        <v>#NAME?</v>
      </c>
      <c r="G20" s="44" t="e">
        <f t="shared" ca="1" si="7"/>
        <v>#NAME?</v>
      </c>
      <c r="H20" s="44" t="e">
        <f t="shared" ca="1" si="7"/>
        <v>#NAME?</v>
      </c>
      <c r="I20" s="44" t="e">
        <f t="shared" ca="1" si="7"/>
        <v>#NAME?</v>
      </c>
      <c r="J20" s="44" t="e">
        <f t="shared" ca="1" si="7"/>
        <v>#NAME?</v>
      </c>
      <c r="K20" s="44" t="e">
        <f t="shared" ca="1" si="7"/>
        <v>#NAME?</v>
      </c>
      <c r="L20" s="44" t="e">
        <f t="shared" ca="1" si="7"/>
        <v>#NAME?</v>
      </c>
      <c r="M20" s="44" t="e">
        <f t="shared" ca="1" si="7"/>
        <v>#NAME?</v>
      </c>
      <c r="N20" s="44" t="e">
        <f t="shared" ca="1" si="7"/>
        <v>#NAME?</v>
      </c>
      <c r="O20" s="44" t="e">
        <f t="shared" ca="1" si="7"/>
        <v>#NAME?</v>
      </c>
      <c r="P20" s="44" t="e">
        <f t="shared" ca="1" si="7"/>
        <v>#NAME?</v>
      </c>
      <c r="Q20" s="44" t="e">
        <f t="shared" ca="1" si="7"/>
        <v>#NAME?</v>
      </c>
      <c r="R20" s="44" t="e">
        <f t="shared" ca="1" si="7"/>
        <v>#NAME?</v>
      </c>
      <c r="S20" s="44" t="e">
        <f t="shared" ca="1" si="7"/>
        <v>#NAME?</v>
      </c>
      <c r="T20" s="44" t="e">
        <f t="shared" ca="1" si="7"/>
        <v>#NAME?</v>
      </c>
      <c r="U20" s="44" t="e">
        <f t="shared" ca="1" si="7"/>
        <v>#NAME?</v>
      </c>
      <c r="V20" s="44" t="e">
        <f t="shared" ca="1" si="7"/>
        <v>#NAME?</v>
      </c>
      <c r="W20" s="44" t="e">
        <f t="shared" ca="1" si="7"/>
        <v>#NAME?</v>
      </c>
      <c r="X20" s="44" t="e">
        <f t="shared" ca="1" si="7"/>
        <v>#NAME?</v>
      </c>
      <c r="Y20" s="44" t="e">
        <f t="shared" ca="1" si="7"/>
        <v>#NAME?</v>
      </c>
      <c r="Z20" s="44" t="e">
        <f t="shared" ca="1" si="7"/>
        <v>#NAME?</v>
      </c>
      <c r="AA20" s="44" t="e">
        <f t="shared" ca="1" si="7"/>
        <v>#NAME?</v>
      </c>
      <c r="AB20" s="44" t="e">
        <f t="shared" ca="1" si="7"/>
        <v>#NAME?</v>
      </c>
      <c r="AC20" s="44" t="e">
        <f t="shared" ca="1" si="7"/>
        <v>#NAME?</v>
      </c>
      <c r="AD20" s="44" t="e">
        <f t="shared" ca="1" si="7"/>
        <v>#NAME?</v>
      </c>
      <c r="AE20" s="44" t="e">
        <f t="shared" ca="1" si="7"/>
        <v>#NAME?</v>
      </c>
      <c r="AF20" s="44" t="e">
        <f t="shared" ca="1" si="7"/>
        <v>#NAME?</v>
      </c>
      <c r="AG20" s="44" t="e">
        <f t="shared" ca="1" si="7"/>
        <v>#NAME?</v>
      </c>
      <c r="AH20" s="44" t="e">
        <f t="shared" ca="1" si="7"/>
        <v>#NAME?</v>
      </c>
      <c r="AI20" s="44" t="e">
        <f t="shared" ca="1" si="7"/>
        <v>#NAME?</v>
      </c>
      <c r="AJ20" s="44" t="e">
        <f t="shared" ca="1" si="7"/>
        <v>#NAME?</v>
      </c>
      <c r="AK20" s="44" t="e">
        <f t="shared" ca="1" si="7"/>
        <v>#NAME?</v>
      </c>
      <c r="AL20" s="44" t="e">
        <f t="shared" ca="1" si="7"/>
        <v>#NAME?</v>
      </c>
      <c r="AM20" s="44" t="e">
        <f t="shared" ca="1" si="7"/>
        <v>#NAME?</v>
      </c>
    </row>
    <row r="21" spans="2:39" ht="18.95" customHeight="1">
      <c r="B21" s="11" t="e">
        <f ca="1">_xlfn.SINGLE(IF(_xlfn.SINGLE(Trabajo3_Nombre)="","",Trabajo3_Nombre))</f>
        <v>#NAME?</v>
      </c>
      <c r="C21" s="44" t="e">
        <f ca="1">IF(OR(NOT(ISNUMBER(C17)),C17&lt;_xlfn.SINGLE(Trabajo3_DíaInicio)),"",IF(MID(_xlfn.SINGLE(Trabajo3_Patrón),MOD(C17-_xlfn.SINGLE(Trabajo3_DíaInicio),LEN(_xlfn.SINGLE(Trabajo3_Patrón)))+1,1)=_xlfn.SINGLE(Trabajo3_Turno1_Código),1,IF(MID(_xlfn.SINGLE(Trabajo3_Patrón),MOD(C17-_xlfn.SINGLE(Trabajo3_DíaInicio),LEN(_xlfn.SINGLE(Trabajo3_Patrón)))+1,1)=_xlfn.SINGLE(Trabajo3_Turno2_Código),2,IF(MID(_xlfn.SINGLE(Trabajo3_Patrón),MOD(C17-_xlfn.SINGLE(Trabajo3_DíaInicio),LEN(_xlfn.SINGLE(Trabajo3_Patrón)))+1,1)=_xlfn.SINGLE(Trabajo3_Turno3_Código),3,""))))</f>
        <v>#NAME?</v>
      </c>
      <c r="D21" s="44" t="e">
        <f ca="1">DATE(_xlfn.SINGLE(AñoCalendario),1,5)</f>
        <v>#NAME?</v>
      </c>
      <c r="E21" s="44" t="e">
        <f ca="1">DATE(_xlfn.SINGLE(AñoCalendario),1,15)</f>
        <v>#NAME?</v>
      </c>
      <c r="F21" s="44" t="e">
        <f ca="1">DATE(_xlfn.SINGLE(AñoCalendario),1,19)</f>
        <v>#NAME?</v>
      </c>
      <c r="G21" s="44" t="e">
        <f t="shared" ref="G21:AM21" ca="1" si="8">IF(OR(NOT(ISNUMBER(G17)),G17&lt;_xlfn.SINGLE(Trabajo3_DíaInicio)),"",IF(MID(_xlfn.SINGLE(Trabajo3_Patrón),MOD(G17-_xlfn.SINGLE(Trabajo3_DíaInicio),LEN(_xlfn.SINGLE(Trabajo3_Patrón)))+1,1)=_xlfn.SINGLE(Trabajo3_Turno1_Código),1,IF(MID(_xlfn.SINGLE(Trabajo3_Patrón),MOD(G17-_xlfn.SINGLE(Trabajo3_DíaInicio),LEN(_xlfn.SINGLE(Trabajo3_Patrón)))+1,1)=_xlfn.SINGLE(Trabajo3_Turno2_Código),2,IF(MID(_xlfn.SINGLE(Trabajo3_Patrón),MOD(G17-_xlfn.SINGLE(Trabajo3_DíaInicio),LEN(_xlfn.SINGLE(Trabajo3_Patrón)))+1,1)=_xlfn.SINGLE(Trabajo3_Turno3_Código),3,""))))</f>
        <v>#NAME?</v>
      </c>
      <c r="H21" s="44" t="e">
        <f t="shared" ca="1" si="8"/>
        <v>#NAME?</v>
      </c>
      <c r="I21" s="44" t="e">
        <f t="shared" ca="1" si="8"/>
        <v>#NAME?</v>
      </c>
      <c r="J21" s="44" t="e">
        <f t="shared" ca="1" si="8"/>
        <v>#NAME?</v>
      </c>
      <c r="K21" s="44" t="e">
        <f t="shared" ca="1" si="8"/>
        <v>#NAME?</v>
      </c>
      <c r="L21" s="44" t="e">
        <f t="shared" ca="1" si="8"/>
        <v>#NAME?</v>
      </c>
      <c r="M21" s="44" t="e">
        <f t="shared" ca="1" si="8"/>
        <v>#NAME?</v>
      </c>
      <c r="N21" s="44" t="e">
        <f t="shared" ca="1" si="8"/>
        <v>#NAME?</v>
      </c>
      <c r="O21" s="44" t="e">
        <f t="shared" ca="1" si="8"/>
        <v>#NAME?</v>
      </c>
      <c r="P21" s="44" t="e">
        <f t="shared" ca="1" si="8"/>
        <v>#NAME?</v>
      </c>
      <c r="Q21" s="44" t="e">
        <f t="shared" ca="1" si="8"/>
        <v>#NAME?</v>
      </c>
      <c r="R21" s="44" t="e">
        <f t="shared" ca="1" si="8"/>
        <v>#NAME?</v>
      </c>
      <c r="S21" s="44" t="e">
        <f t="shared" ca="1" si="8"/>
        <v>#NAME?</v>
      </c>
      <c r="T21" s="44" t="e">
        <f t="shared" ca="1" si="8"/>
        <v>#NAME?</v>
      </c>
      <c r="U21" s="44" t="e">
        <f t="shared" ca="1" si="8"/>
        <v>#NAME?</v>
      </c>
      <c r="V21" s="44" t="e">
        <f t="shared" ca="1" si="8"/>
        <v>#NAME?</v>
      </c>
      <c r="W21" s="44" t="e">
        <f t="shared" ca="1" si="8"/>
        <v>#NAME?</v>
      </c>
      <c r="X21" s="44" t="e">
        <f t="shared" ca="1" si="8"/>
        <v>#NAME?</v>
      </c>
      <c r="Y21" s="44" t="e">
        <f t="shared" ca="1" si="8"/>
        <v>#NAME?</v>
      </c>
      <c r="Z21" s="44" t="e">
        <f t="shared" ca="1" si="8"/>
        <v>#NAME?</v>
      </c>
      <c r="AA21" s="44" t="e">
        <f t="shared" ca="1" si="8"/>
        <v>#NAME?</v>
      </c>
      <c r="AB21" s="44" t="e">
        <f t="shared" ca="1" si="8"/>
        <v>#NAME?</v>
      </c>
      <c r="AC21" s="44" t="e">
        <f t="shared" ca="1" si="8"/>
        <v>#NAME?</v>
      </c>
      <c r="AD21" s="44" t="e">
        <f t="shared" ca="1" si="8"/>
        <v>#NAME?</v>
      </c>
      <c r="AE21" s="44" t="e">
        <f t="shared" ca="1" si="8"/>
        <v>#NAME?</v>
      </c>
      <c r="AF21" s="44" t="e">
        <f t="shared" ca="1" si="8"/>
        <v>#NAME?</v>
      </c>
      <c r="AG21" s="44" t="e">
        <f t="shared" ca="1" si="8"/>
        <v>#NAME?</v>
      </c>
      <c r="AH21" s="44" t="e">
        <f t="shared" ca="1" si="8"/>
        <v>#NAME?</v>
      </c>
      <c r="AI21" s="44" t="e">
        <f t="shared" ca="1" si="8"/>
        <v>#NAME?</v>
      </c>
      <c r="AJ21" s="44" t="e">
        <f t="shared" ca="1" si="8"/>
        <v>#NAME?</v>
      </c>
      <c r="AK21" s="44" t="e">
        <f t="shared" ca="1" si="8"/>
        <v>#NAME?</v>
      </c>
      <c r="AL21" s="44" t="e">
        <f t="shared" ca="1" si="8"/>
        <v>#NAME?</v>
      </c>
      <c r="AM21" s="44" t="e">
        <f t="shared" ca="1" si="8"/>
        <v>#NAME?</v>
      </c>
    </row>
    <row r="22" spans="2:39" ht="12" customHeight="1"/>
    <row r="23" spans="2:39" s="12" customFormat="1" ht="18.95" customHeight="1">
      <c r="B23" s="48" t="e">
        <f ca="1">DATE(_xlfn.SINGLE(AñoCalendario),4,1)</f>
        <v>#NAME?</v>
      </c>
      <c r="C23" s="14" t="e">
        <f ca="1">IF(DAY(_xlfn.SINGLE(AbrDom1))=1,"",IF(AND(YEAR(_xlfn.SINGLE(AbrDom1)+1)=_xlfn.SINGLE(AñoCalendario),MONTH(_xlfn.SINGLE(AbrDom1)+1)=4),_xlfn.SINGLE(AbrDom1)+1,""))</f>
        <v>#NAME?</v>
      </c>
      <c r="D23" s="14" t="e">
        <f ca="1">IF(DAY(_xlfn.SINGLE(AbrDom1))=1,"",IF(AND(YEAR(_xlfn.SINGLE(AbrDom1)+2)=_xlfn.SINGLE(AñoCalendario),MONTH(_xlfn.SINGLE(AbrDom1)+2)=4),_xlfn.SINGLE(AbrDom1)+2,""))</f>
        <v>#NAME?</v>
      </c>
      <c r="E23" s="14" t="e">
        <f ca="1">IF(DAY(_xlfn.SINGLE(AbrDom1))=1,"",IF(AND(YEAR(_xlfn.SINGLE(AbrDom1)+3)=_xlfn.SINGLE(AñoCalendario),MONTH(_xlfn.SINGLE(AbrDom1)+3)=4),_xlfn.SINGLE(AbrDom1)+3,""))</f>
        <v>#NAME?</v>
      </c>
      <c r="F23" s="14" t="e">
        <f ca="1">IF(DAY(_xlfn.SINGLE(AbrDom1))=1,"",IF(AND(YEAR(_xlfn.SINGLE(AbrDom1)+4)=_xlfn.SINGLE(AñoCalendario),MONTH(_xlfn.SINGLE(AbrDom1)+4)=4),_xlfn.SINGLE(AbrDom1)+4,""))</f>
        <v>#NAME?</v>
      </c>
      <c r="G23" s="14" t="e">
        <f ca="1">IF(DAY(_xlfn.SINGLE(AbrDom1))=1,"",IF(AND(YEAR(_xlfn.SINGLE(AbrDom1)+5)=_xlfn.SINGLE(AñoCalendario),MONTH(_xlfn.SINGLE(AbrDom1)+5)=4),_xlfn.SINGLE(AbrDom1)+5,""))</f>
        <v>#NAME?</v>
      </c>
      <c r="H23" s="14" t="e">
        <f ca="1">IF(DAY(_xlfn.SINGLE(AbrDom1))=1,"",IF(AND(YEAR(_xlfn.SINGLE(AbrDom1)+6)=_xlfn.SINGLE(AñoCalendario),MONTH(_xlfn.SINGLE(AbrDom1)+6)=4),_xlfn.SINGLE(AbrDom1)+6,""))</f>
        <v>#NAME?</v>
      </c>
      <c r="I23" s="14" t="e">
        <f ca="1">_xlfn.SINGLE(IF(DAY(_xlfn.SINGLE(AbrDom1))=1,IF(AND(YEAR(_xlfn.SINGLE(AbrDom1))=_xlfn.SINGLE(AñoCalendario),MONTH(_xlfn.SINGLE(AbrDom1))=4),AbrDom1,""),IF(AND(YEAR(_xlfn.SINGLE(AbrDom1)+7)=_xlfn.SINGLE(AñoCalendario),MONTH(_xlfn.SINGLE(AbrDom1)+7)=4),_xlfn.SINGLE(AbrDom1)+7,"")))</f>
        <v>#NAME?</v>
      </c>
      <c r="J23" s="14" t="e">
        <f ca="1">IF(DAY(_xlfn.SINGLE(AbrDom1))=1,IF(AND(YEAR(_xlfn.SINGLE(AbrDom1)+1)=_xlfn.SINGLE(AñoCalendario),MONTH(_xlfn.SINGLE(AbrDom1)+1)=4),_xlfn.SINGLE(AbrDom1)+1,""),IF(AND(YEAR(_xlfn.SINGLE(AbrDom1)+8)=_xlfn.SINGLE(AñoCalendario),MONTH(_xlfn.SINGLE(AbrDom1)+8)=4),_xlfn.SINGLE(AbrDom1)+8,""))</f>
        <v>#NAME?</v>
      </c>
      <c r="K23" s="14" t="e">
        <f ca="1">IF(DAY(_xlfn.SINGLE(AbrDom1))=1,IF(AND(YEAR(_xlfn.SINGLE(AbrDom1)+2)=_xlfn.SINGLE(AñoCalendario),MONTH(_xlfn.SINGLE(AbrDom1)+2)=4),_xlfn.SINGLE(AbrDom1)+2,""),IF(AND(YEAR(_xlfn.SINGLE(AbrDom1)+9)=_xlfn.SINGLE(AñoCalendario),MONTH(_xlfn.SINGLE(AbrDom1)+9)=4),_xlfn.SINGLE(AbrDom1)+9,""))</f>
        <v>#NAME?</v>
      </c>
      <c r="L23" s="14" t="e">
        <f ca="1">IF(DAY(_xlfn.SINGLE(AbrDom1))=1,IF(AND(YEAR(_xlfn.SINGLE(AbrDom1)+3)=_xlfn.SINGLE(AñoCalendario),MONTH(_xlfn.SINGLE(AbrDom1)+3)=4),_xlfn.SINGLE(AbrDom1)+3,""),IF(AND(YEAR(_xlfn.SINGLE(AbrDom1)+10)=_xlfn.SINGLE(AñoCalendario),MONTH(_xlfn.SINGLE(AbrDom1)+10)=4),_xlfn.SINGLE(AbrDom1)+10,""))</f>
        <v>#NAME?</v>
      </c>
      <c r="M23" s="14" t="e">
        <f ca="1">IF(DAY(_xlfn.SINGLE(AbrDom1))=1,IF(AND(YEAR(_xlfn.SINGLE(AbrDom1)+4)=_xlfn.SINGLE(AñoCalendario),MONTH(_xlfn.SINGLE(AbrDom1)+4)=4),_xlfn.SINGLE(AbrDom1)+4,""),IF(AND(YEAR(_xlfn.SINGLE(AbrDom1)+11)=_xlfn.SINGLE(AñoCalendario),MONTH(_xlfn.SINGLE(AbrDom1)+11)=4),_xlfn.SINGLE(AbrDom1)+11,""))</f>
        <v>#NAME?</v>
      </c>
      <c r="N23" s="14" t="e">
        <f ca="1">IF(DAY(_xlfn.SINGLE(AbrDom1))=1,IF(AND(YEAR(_xlfn.SINGLE(AbrDom1)+5)=_xlfn.SINGLE(AñoCalendario),MONTH(_xlfn.SINGLE(AbrDom1)+5)=4),_xlfn.SINGLE(AbrDom1)+5,""),IF(AND(YEAR(_xlfn.SINGLE(AbrDom1)+12)=_xlfn.SINGLE(AñoCalendario),MONTH(_xlfn.SINGLE(AbrDom1)+12)=4),_xlfn.SINGLE(AbrDom1)+12,""))</f>
        <v>#NAME?</v>
      </c>
      <c r="O23" s="14" t="e">
        <f ca="1">IF(DAY(_xlfn.SINGLE(AbrDom1))=1,IF(AND(YEAR(_xlfn.SINGLE(AbrDom1)+6)=_xlfn.SINGLE(AñoCalendario),MONTH(_xlfn.SINGLE(AbrDom1)+6)=4),_xlfn.SINGLE(AbrDom1)+6,""),IF(AND(YEAR(_xlfn.SINGLE(AbrDom1)+13)=_xlfn.SINGLE(AñoCalendario),MONTH(_xlfn.SINGLE(AbrDom1)+13)=4),_xlfn.SINGLE(AbrDom1)+13,""))</f>
        <v>#NAME?</v>
      </c>
      <c r="P23" s="14" t="e">
        <f ca="1">IF(DAY(_xlfn.SINGLE(AbrDom1))=1,IF(AND(YEAR(_xlfn.SINGLE(AbrDom1)+7)=_xlfn.SINGLE(AñoCalendario),MONTH(_xlfn.SINGLE(AbrDom1)+7)=4),_xlfn.SINGLE(AbrDom1)+7,""),IF(AND(YEAR(_xlfn.SINGLE(AbrDom1)+14)=_xlfn.SINGLE(AñoCalendario),MONTH(_xlfn.SINGLE(AbrDom1)+14)=4),_xlfn.SINGLE(AbrDom1)+14,""))</f>
        <v>#NAME?</v>
      </c>
      <c r="Q23" s="14" t="e">
        <f ca="1">IF(DAY(_xlfn.SINGLE(AbrDom1))=1,IF(AND(YEAR(_xlfn.SINGLE(AbrDom1)+8)=_xlfn.SINGLE(AñoCalendario),MONTH(_xlfn.SINGLE(AbrDom1)+8)=4),_xlfn.SINGLE(AbrDom1)+8,""),IF(AND(YEAR(_xlfn.SINGLE(AbrDom1)+15)=_xlfn.SINGLE(AñoCalendario),MONTH(_xlfn.SINGLE(AbrDom1)+15)=4),_xlfn.SINGLE(AbrDom1)+15,""))</f>
        <v>#NAME?</v>
      </c>
      <c r="R23" s="14" t="e">
        <f ca="1">IF(DAY(_xlfn.SINGLE(AbrDom1))=1,IF(AND(YEAR(_xlfn.SINGLE(AbrDom1)+9)=_xlfn.SINGLE(AñoCalendario),MONTH(_xlfn.SINGLE(AbrDom1)+9)=4),_xlfn.SINGLE(AbrDom1)+9,""),IF(AND(YEAR(_xlfn.SINGLE(AbrDom1)+16)=_xlfn.SINGLE(AñoCalendario),MONTH(_xlfn.SINGLE(AbrDom1)+16)=4),_xlfn.SINGLE(AbrDom1)+16,""))</f>
        <v>#NAME?</v>
      </c>
      <c r="S23" s="14" t="e">
        <f ca="1">IF(DAY(_xlfn.SINGLE(AbrDom1))=1,IF(AND(YEAR(_xlfn.SINGLE(AbrDom1)+10)=_xlfn.SINGLE(AñoCalendario),MONTH(_xlfn.SINGLE(AbrDom1)+10)=4),_xlfn.SINGLE(AbrDom1)+10,""),IF(AND(YEAR(_xlfn.SINGLE(AbrDom1)+17)=_xlfn.SINGLE(AñoCalendario),MONTH(_xlfn.SINGLE(AbrDom1)+17)=4),_xlfn.SINGLE(AbrDom1)+17,""))</f>
        <v>#NAME?</v>
      </c>
      <c r="T23" s="14" t="e">
        <f ca="1">IF(DAY(_xlfn.SINGLE(AbrDom1))=1,IF(AND(YEAR(_xlfn.SINGLE(AbrDom1)+11)=_xlfn.SINGLE(AñoCalendario),MONTH(_xlfn.SINGLE(AbrDom1)+11)=4),_xlfn.SINGLE(AbrDom1)+11,""),IF(AND(YEAR(_xlfn.SINGLE(AbrDom1)+18)=_xlfn.SINGLE(AñoCalendario),MONTH(_xlfn.SINGLE(AbrDom1)+18)=4),_xlfn.SINGLE(AbrDom1)+18,""))</f>
        <v>#NAME?</v>
      </c>
      <c r="U23" s="14" t="e">
        <f ca="1">IF(DAY(_xlfn.SINGLE(AbrDom1))=1,IF(AND(YEAR(_xlfn.SINGLE(AbrDom1)+12)=_xlfn.SINGLE(AñoCalendario),MONTH(_xlfn.SINGLE(AbrDom1)+12)=4),_xlfn.SINGLE(AbrDom1)+12,""),IF(AND(YEAR(_xlfn.SINGLE(AbrDom1)+19)=_xlfn.SINGLE(AñoCalendario),MONTH(_xlfn.SINGLE(AbrDom1)+19)=4),_xlfn.SINGLE(AbrDom1)+19,""))</f>
        <v>#NAME?</v>
      </c>
      <c r="V23" s="14" t="e">
        <f ca="1">IF(DAY(_xlfn.SINGLE(AbrDom1))=1,IF(AND(YEAR(_xlfn.SINGLE(AbrDom1)+13)=_xlfn.SINGLE(AñoCalendario),MONTH(_xlfn.SINGLE(AbrDom1)+13)=4),_xlfn.SINGLE(AbrDom1)+13,""),IF(AND(YEAR(_xlfn.SINGLE(AbrDom1)+20)=_xlfn.SINGLE(AñoCalendario),MONTH(_xlfn.SINGLE(AbrDom1)+20)=4),_xlfn.SINGLE(AbrDom1)+20,""))</f>
        <v>#NAME?</v>
      </c>
      <c r="W23" s="14" t="e">
        <f ca="1">IF(DAY(_xlfn.SINGLE(AbrDom1))=1,IF(AND(YEAR(_xlfn.SINGLE(AbrDom1)+14)=_xlfn.SINGLE(AñoCalendario),MONTH(_xlfn.SINGLE(AbrDom1)+14)=4),_xlfn.SINGLE(AbrDom1)+14,""),IF(AND(YEAR(_xlfn.SINGLE(AbrDom1)+21)=_xlfn.SINGLE(AñoCalendario),MONTH(_xlfn.SINGLE(AbrDom1)+21)=4),_xlfn.SINGLE(AbrDom1)+21,""))</f>
        <v>#NAME?</v>
      </c>
      <c r="X23" s="14" t="e">
        <f ca="1">IF(DAY(_xlfn.SINGLE(AbrDom1))=1,IF(AND(YEAR(_xlfn.SINGLE(AbrDom1)+15)=_xlfn.SINGLE(AñoCalendario),MONTH(_xlfn.SINGLE(AbrDom1)+15)=4),_xlfn.SINGLE(AbrDom1)+15,""),IF(AND(YEAR(_xlfn.SINGLE(AbrDom1)+22)=_xlfn.SINGLE(AñoCalendario),MONTH(_xlfn.SINGLE(AbrDom1)+22)=4),_xlfn.SINGLE(AbrDom1)+22,""))</f>
        <v>#NAME?</v>
      </c>
      <c r="Y23" s="14" t="e">
        <f ca="1">IF(DAY(_xlfn.SINGLE(AbrDom1))=1,IF(AND(YEAR(_xlfn.SINGLE(AbrDom1)+16)=_xlfn.SINGLE(AñoCalendario),MONTH(_xlfn.SINGLE(AbrDom1)+16)=4),_xlfn.SINGLE(AbrDom1)+16,""),IF(AND(YEAR(_xlfn.SINGLE(AbrDom1)+23)=_xlfn.SINGLE(AñoCalendario),MONTH(_xlfn.SINGLE(AbrDom1)+23)=4),_xlfn.SINGLE(AbrDom1)+23,""))</f>
        <v>#NAME?</v>
      </c>
      <c r="Z23" s="14" t="e">
        <f ca="1">IF(DAY(_xlfn.SINGLE(AbrDom1))=1,IF(AND(YEAR(_xlfn.SINGLE(AbrDom1)+17)=_xlfn.SINGLE(AñoCalendario),MONTH(_xlfn.SINGLE(AbrDom1)+17)=4),_xlfn.SINGLE(AbrDom1)+17,""),IF(AND(YEAR(_xlfn.SINGLE(AbrDom1)+24)=_xlfn.SINGLE(AñoCalendario),MONTH(_xlfn.SINGLE(AbrDom1)+24)=4),_xlfn.SINGLE(AbrDom1)+24,""))</f>
        <v>#NAME?</v>
      </c>
      <c r="AA23" s="14" t="e">
        <f ca="1">IF(DAY(_xlfn.SINGLE(AbrDom1))=1,IF(AND(YEAR(_xlfn.SINGLE(AbrDom1)+18)=_xlfn.SINGLE(AñoCalendario),MONTH(_xlfn.SINGLE(AbrDom1)+18)=4),_xlfn.SINGLE(AbrDom1)+18,""),IF(AND(YEAR(_xlfn.SINGLE(AbrDom1)+25)=_xlfn.SINGLE(AñoCalendario),MONTH(_xlfn.SINGLE(AbrDom1)+25)=4),_xlfn.SINGLE(AbrDom1)+25,""))</f>
        <v>#NAME?</v>
      </c>
      <c r="AB23" s="14" t="e">
        <f ca="1">IF(DAY(_xlfn.SINGLE(AbrDom1))=1,IF(AND(YEAR(_xlfn.SINGLE(AbrDom1)+19)=_xlfn.SINGLE(AñoCalendario),MONTH(_xlfn.SINGLE(AbrDom1)+19)=4),_xlfn.SINGLE(AbrDom1)+19,""),IF(AND(YEAR(_xlfn.SINGLE(AbrDom1)+26)=_xlfn.SINGLE(AñoCalendario),MONTH(_xlfn.SINGLE(AbrDom1)+26)=4),_xlfn.SINGLE(AbrDom1)+26,""))</f>
        <v>#NAME?</v>
      </c>
      <c r="AC23" s="14" t="e">
        <f ca="1">IF(DAY(_xlfn.SINGLE(AbrDom1))=1,IF(AND(YEAR(_xlfn.SINGLE(AbrDom1)+20)=_xlfn.SINGLE(AñoCalendario),MONTH(_xlfn.SINGLE(AbrDom1)+20)=4),_xlfn.SINGLE(AbrDom1)+20,""),IF(AND(YEAR(_xlfn.SINGLE(AbrDom1)+27)=_xlfn.SINGLE(AñoCalendario),MONTH(_xlfn.SINGLE(AbrDom1)+27)=4),_xlfn.SINGLE(AbrDom1)+27,""))</f>
        <v>#NAME?</v>
      </c>
      <c r="AD23" s="14" t="e">
        <f ca="1">IF(DAY(_xlfn.SINGLE(AbrDom1))=1,IF(AND(YEAR(_xlfn.SINGLE(AbrDom1)+21)=_xlfn.SINGLE(AñoCalendario),MONTH(_xlfn.SINGLE(AbrDom1)+21)=4),_xlfn.SINGLE(AbrDom1)+21,""),IF(AND(YEAR(_xlfn.SINGLE(AbrDom1)+28)=_xlfn.SINGLE(AñoCalendario),MONTH(_xlfn.SINGLE(AbrDom1)+28)=4),_xlfn.SINGLE(AbrDom1)+28,""))</f>
        <v>#NAME?</v>
      </c>
      <c r="AE23" s="14" t="e">
        <f ca="1">IF(DAY(_xlfn.SINGLE(AbrDom1))=1,IF(AND(YEAR(_xlfn.SINGLE(AbrDom1)+22)=_xlfn.SINGLE(AñoCalendario),MONTH(_xlfn.SINGLE(AbrDom1)+22)=4),_xlfn.SINGLE(AbrDom1)+22,""),IF(AND(YEAR(_xlfn.SINGLE(AbrDom1)+29)=_xlfn.SINGLE(AñoCalendario),MONTH(_xlfn.SINGLE(AbrDom1)+29)=4),_xlfn.SINGLE(AbrDom1)+29,""))</f>
        <v>#NAME?</v>
      </c>
      <c r="AF23" s="14" t="e">
        <f ca="1">IF(DAY(_xlfn.SINGLE(AbrDom1))=1,IF(AND(YEAR(_xlfn.SINGLE(AbrDom1)+23)=_xlfn.SINGLE(AñoCalendario),MONTH(_xlfn.SINGLE(AbrDom1)+23)=4),_xlfn.SINGLE(AbrDom1)+23,""),IF(AND(YEAR(_xlfn.SINGLE(AbrDom1)+30)=_xlfn.SINGLE(AñoCalendario),MONTH(_xlfn.SINGLE(AbrDom1)+30)=4),_xlfn.SINGLE(AbrDom1)+30,""))</f>
        <v>#NAME?</v>
      </c>
      <c r="AG23" s="14" t="e">
        <f ca="1">IF(DAY(_xlfn.SINGLE(AbrDom1))=1,IF(AND(YEAR(_xlfn.SINGLE(AbrDom1)+24)=_xlfn.SINGLE(AñoCalendario),MONTH(_xlfn.SINGLE(AbrDom1)+24)=4),_xlfn.SINGLE(AbrDom1)+24,""),IF(AND(YEAR(_xlfn.SINGLE(AbrDom1)+31)=_xlfn.SINGLE(AñoCalendario),MONTH(_xlfn.SINGLE(AbrDom1)+31)=4),_xlfn.SINGLE(AbrDom1)+31,""))</f>
        <v>#NAME?</v>
      </c>
      <c r="AH23" s="14" t="e">
        <f ca="1">IF(DAY(_xlfn.SINGLE(AbrDom1))=1,IF(AND(YEAR(_xlfn.SINGLE(AbrDom1)+25)=_xlfn.SINGLE(AñoCalendario),MONTH(_xlfn.SINGLE(AbrDom1)+25)=4),_xlfn.SINGLE(AbrDom1)+25,""),IF(AND(YEAR(_xlfn.SINGLE(AbrDom1)+32)=_xlfn.SINGLE(AñoCalendario),MONTH(_xlfn.SINGLE(AbrDom1)+32)=4),_xlfn.SINGLE(AbrDom1)+32,""))</f>
        <v>#NAME?</v>
      </c>
      <c r="AI23" s="14" t="e">
        <f ca="1">IF(DAY(_xlfn.SINGLE(AbrDom1))=1,IF(AND(YEAR(_xlfn.SINGLE(AbrDom1)+26)=_xlfn.SINGLE(AñoCalendario),MONTH(_xlfn.SINGLE(AbrDom1)+26)=4),_xlfn.SINGLE(AbrDom1)+26,""),IF(AND(YEAR(_xlfn.SINGLE(AbrDom1)+33)=_xlfn.SINGLE(AñoCalendario),MONTH(_xlfn.SINGLE(AbrDom1)+33)=4),_xlfn.SINGLE(AbrDom1)+33,""))</f>
        <v>#NAME?</v>
      </c>
      <c r="AJ23" s="14" t="e">
        <f ca="1">IF(DAY(_xlfn.SINGLE(AbrDom1))=1,IF(AND(YEAR(_xlfn.SINGLE(AbrDom1)+27)=_xlfn.SINGLE(AñoCalendario),MONTH(_xlfn.SINGLE(AbrDom1)+27)=4),_xlfn.SINGLE(AbrDom1)+27,""),IF(AND(YEAR(_xlfn.SINGLE(AbrDom1)+34)=_xlfn.SINGLE(AñoCalendario),MONTH(_xlfn.SINGLE(AbrDom1)+34)=4),_xlfn.SINGLE(AbrDom1)+34,""))</f>
        <v>#NAME?</v>
      </c>
      <c r="AK23" s="14" t="e">
        <f ca="1">IF(DAY(_xlfn.SINGLE(AbrDom1))=1,IF(AND(YEAR(_xlfn.SINGLE(AbrDom1)+28)=_xlfn.SINGLE(AñoCalendario),MONTH(_xlfn.SINGLE(AbrDom1)+28)=4),_xlfn.SINGLE(AbrDom1)+28,""),IF(AND(YEAR(_xlfn.SINGLE(AbrDom1)+35)=_xlfn.SINGLE(AñoCalendario),MONTH(_xlfn.SINGLE(AbrDom1)+35)=4),_xlfn.SINGLE(AbrDom1)+35,""))</f>
        <v>#NAME?</v>
      </c>
      <c r="AL23" s="14" t="e">
        <f ca="1">IF(DAY(_xlfn.SINGLE(AbrDom1))=1,IF(AND(YEAR(_xlfn.SINGLE(AbrDom1)+29)=_xlfn.SINGLE(AñoCalendario),MONTH(_xlfn.SINGLE(AbrDom1)+29)=4),_xlfn.SINGLE(AbrDom1)+29,""),IF(AND(YEAR(_xlfn.SINGLE(AbrDom1)+36)=_xlfn.SINGLE(AñoCalendario),MONTH(_xlfn.SINGLE(AbrDom1)+36)=4),_xlfn.SINGLE(AbrDom1)+36,""))</f>
        <v>#NAME?</v>
      </c>
      <c r="AM23" s="15" t="e">
        <f ca="1">IF(DAY(_xlfn.SINGLE(AbrDom1))=1,IF(AND(YEAR(_xlfn.SINGLE(AbrDom1)+30)=_xlfn.SINGLE(AñoCalendario),MONTH(_xlfn.SINGLE(AbrDom1)+30)=4),_xlfn.SINGLE(AbrDom1)+30,""),IF(AND(YEAR(_xlfn.SINGLE(AbrDom1)+37)=_xlfn.SINGLE(AñoCalendario),MONTH(_xlfn.SINGLE(AbrDom1)+37)=4),_xlfn.SINGLE(AbrDom1)+37,""))</f>
        <v>#NAME?</v>
      </c>
    </row>
    <row r="24" spans="2:39" s="12" customFormat="1" ht="18.95" customHeight="1">
      <c r="B24" s="49"/>
      <c r="C24" s="13" t="s">
        <v>0</v>
      </c>
      <c r="D24" s="13" t="s">
        <v>1</v>
      </c>
      <c r="E24" s="13" t="s">
        <v>2</v>
      </c>
      <c r="F24" s="13" t="s">
        <v>3</v>
      </c>
      <c r="G24" s="13" t="s">
        <v>4</v>
      </c>
      <c r="H24" s="13" t="s">
        <v>5</v>
      </c>
      <c r="I24" s="13" t="s">
        <v>6</v>
      </c>
      <c r="J24" s="13" t="s">
        <v>0</v>
      </c>
      <c r="K24" s="13" t="s">
        <v>1</v>
      </c>
      <c r="L24" s="13" t="s">
        <v>2</v>
      </c>
      <c r="M24" s="13" t="s">
        <v>3</v>
      </c>
      <c r="N24" s="13" t="s">
        <v>4</v>
      </c>
      <c r="O24" s="13" t="s">
        <v>5</v>
      </c>
      <c r="P24" s="13" t="s">
        <v>6</v>
      </c>
      <c r="Q24" s="13" t="s">
        <v>0</v>
      </c>
      <c r="R24" s="13" t="s">
        <v>1</v>
      </c>
      <c r="S24" s="13" t="s">
        <v>2</v>
      </c>
      <c r="T24" s="13" t="s">
        <v>3</v>
      </c>
      <c r="U24" s="13" t="s">
        <v>4</v>
      </c>
      <c r="V24" s="13" t="s">
        <v>5</v>
      </c>
      <c r="W24" s="13" t="s">
        <v>6</v>
      </c>
      <c r="X24" s="13" t="s">
        <v>0</v>
      </c>
      <c r="Y24" s="13" t="s">
        <v>1</v>
      </c>
      <c r="Z24" s="13" t="s">
        <v>2</v>
      </c>
      <c r="AA24" s="13" t="s">
        <v>3</v>
      </c>
      <c r="AB24" s="13" t="s">
        <v>4</v>
      </c>
      <c r="AC24" s="13" t="s">
        <v>5</v>
      </c>
      <c r="AD24" s="13" t="s">
        <v>6</v>
      </c>
      <c r="AE24" s="13" t="s">
        <v>0</v>
      </c>
      <c r="AF24" s="13" t="s">
        <v>1</v>
      </c>
      <c r="AG24" s="13" t="s">
        <v>2</v>
      </c>
      <c r="AH24" s="13" t="s">
        <v>3</v>
      </c>
      <c r="AI24" s="13" t="s">
        <v>4</v>
      </c>
      <c r="AJ24" s="13" t="s">
        <v>5</v>
      </c>
      <c r="AK24" s="13" t="s">
        <v>6</v>
      </c>
      <c r="AL24" s="13" t="s">
        <v>0</v>
      </c>
      <c r="AM24" s="16" t="s">
        <v>1</v>
      </c>
    </row>
    <row r="25" spans="2:39" ht="18.95" customHeight="1">
      <c r="B25" s="10" t="e">
        <f ca="1">_xlfn.SINGLE(IF(_xlfn.SINGLE(Trabajo1_Nombre)="","",Trabajo1_Nombre))</f>
        <v>#NAME?</v>
      </c>
      <c r="C25" s="43" t="e">
        <f t="shared" ref="C25:AM25" ca="1" si="9">IF(OR(NOT(ISNUMBER(C23)),C23&lt;_xlfn.SINGLE(Trabajo1_DíaInicio)),"",IF(MID(_xlfn.SINGLE(Trabajo1_Patrón),MOD(C23-_xlfn.SINGLE(Trabajo1_DíaInicio),LEN(_xlfn.SINGLE(Trabajo1_Patrón)))+1,1)=_xlfn.SINGLE(Trabajo1_Turno1_Código),1,IF(MID(_xlfn.SINGLE(Trabajo1_Patrón),MOD(C23-_xlfn.SINGLE(Trabajo1_DíaInicio),LEN(_xlfn.SINGLE(Trabajo1_Patrón)))+1,1)=_xlfn.SINGLE(Trabajo1_Turno2_Código),2,IF(MID(_xlfn.SINGLE(Trabajo1_Patrón),MOD(C23-_xlfn.SINGLE(Trabajo1_DíaInicio),LEN(_xlfn.SINGLE(Trabajo1_Patrón)))+1,1)=_xlfn.SINGLE(Trabajo1_Turno3_Código),3,""))))</f>
        <v>#NAME?</v>
      </c>
      <c r="D25" s="43" t="e">
        <f t="shared" ca="1" si="9"/>
        <v>#NAME?</v>
      </c>
      <c r="E25" s="43" t="e">
        <f t="shared" ca="1" si="9"/>
        <v>#NAME?</v>
      </c>
      <c r="F25" s="43" t="e">
        <f t="shared" ca="1" si="9"/>
        <v>#NAME?</v>
      </c>
      <c r="G25" s="43" t="e">
        <f t="shared" ca="1" si="9"/>
        <v>#NAME?</v>
      </c>
      <c r="H25" s="43" t="e">
        <f t="shared" ca="1" si="9"/>
        <v>#NAME?</v>
      </c>
      <c r="I25" s="43" t="e">
        <f t="shared" ca="1" si="9"/>
        <v>#NAME?</v>
      </c>
      <c r="J25" s="43" t="e">
        <f t="shared" ca="1" si="9"/>
        <v>#NAME?</v>
      </c>
      <c r="K25" s="43" t="e">
        <f t="shared" ca="1" si="9"/>
        <v>#NAME?</v>
      </c>
      <c r="L25" s="43" t="e">
        <f t="shared" ca="1" si="9"/>
        <v>#NAME?</v>
      </c>
      <c r="M25" s="43" t="e">
        <f t="shared" ca="1" si="9"/>
        <v>#NAME?</v>
      </c>
      <c r="N25" s="43" t="e">
        <f t="shared" ca="1" si="9"/>
        <v>#NAME?</v>
      </c>
      <c r="O25" s="43" t="e">
        <f t="shared" ca="1" si="9"/>
        <v>#NAME?</v>
      </c>
      <c r="P25" s="43" t="e">
        <f t="shared" ca="1" si="9"/>
        <v>#NAME?</v>
      </c>
      <c r="Q25" s="43" t="e">
        <f t="shared" ca="1" si="9"/>
        <v>#NAME?</v>
      </c>
      <c r="R25" s="43" t="e">
        <f t="shared" ca="1" si="9"/>
        <v>#NAME?</v>
      </c>
      <c r="S25" s="43" t="e">
        <f t="shared" ca="1" si="9"/>
        <v>#NAME?</v>
      </c>
      <c r="T25" s="43" t="e">
        <f t="shared" ca="1" si="9"/>
        <v>#NAME?</v>
      </c>
      <c r="U25" s="43" t="e">
        <f t="shared" ca="1" si="9"/>
        <v>#NAME?</v>
      </c>
      <c r="V25" s="43" t="e">
        <f t="shared" ca="1" si="9"/>
        <v>#NAME?</v>
      </c>
      <c r="W25" s="43" t="e">
        <f t="shared" ca="1" si="9"/>
        <v>#NAME?</v>
      </c>
      <c r="X25" s="43" t="e">
        <f t="shared" ca="1" si="9"/>
        <v>#NAME?</v>
      </c>
      <c r="Y25" s="43" t="e">
        <f t="shared" ca="1" si="9"/>
        <v>#NAME?</v>
      </c>
      <c r="Z25" s="43" t="e">
        <f t="shared" ca="1" si="9"/>
        <v>#NAME?</v>
      </c>
      <c r="AA25" s="43" t="e">
        <f t="shared" ca="1" si="9"/>
        <v>#NAME?</v>
      </c>
      <c r="AB25" s="43" t="e">
        <f t="shared" ca="1" si="9"/>
        <v>#NAME?</v>
      </c>
      <c r="AC25" s="43" t="e">
        <f t="shared" ca="1" si="9"/>
        <v>#NAME?</v>
      </c>
      <c r="AD25" s="43" t="e">
        <f t="shared" ca="1" si="9"/>
        <v>#NAME?</v>
      </c>
      <c r="AE25" s="43" t="e">
        <f t="shared" ca="1" si="9"/>
        <v>#NAME?</v>
      </c>
      <c r="AF25" s="43" t="e">
        <f t="shared" ca="1" si="9"/>
        <v>#NAME?</v>
      </c>
      <c r="AG25" s="43" t="e">
        <f t="shared" ca="1" si="9"/>
        <v>#NAME?</v>
      </c>
      <c r="AH25" s="43" t="e">
        <f t="shared" ca="1" si="9"/>
        <v>#NAME?</v>
      </c>
      <c r="AI25" s="43" t="e">
        <f t="shared" ca="1" si="9"/>
        <v>#NAME?</v>
      </c>
      <c r="AJ25" s="43" t="e">
        <f t="shared" ca="1" si="9"/>
        <v>#NAME?</v>
      </c>
      <c r="AK25" s="43" t="e">
        <f t="shared" ca="1" si="9"/>
        <v>#NAME?</v>
      </c>
      <c r="AL25" s="43" t="e">
        <f t="shared" ca="1" si="9"/>
        <v>#NAME?</v>
      </c>
      <c r="AM25" s="43" t="e">
        <f t="shared" ca="1" si="9"/>
        <v>#NAME?</v>
      </c>
    </row>
    <row r="26" spans="2:39" ht="18.95" customHeight="1">
      <c r="B26" s="11" t="e">
        <f ca="1">_xlfn.SINGLE(IF(_xlfn.SINGLE(Trabajo2_Nombre)="","",Trabajo2_Nombre))</f>
        <v>#NAME?</v>
      </c>
      <c r="C26" s="44" t="e">
        <f t="shared" ref="C26:AM26" ca="1" si="10">IF(OR(NOT(ISNUMBER(C23)),C23&lt;_xlfn.SINGLE(Trabajo2_DíaInicio)),"",IF(MID(_xlfn.SINGLE(Trabajo2_Patrón),MOD(C23-_xlfn.SINGLE(Trabajo2_DíaInicio),LEN(_xlfn.SINGLE(Trabajo2_Patrón)))+1,1)=_xlfn.SINGLE(Trabajo2_Turno1_Código),1,IF(MID(_xlfn.SINGLE(Trabajo2_Patrón),MOD(C23-_xlfn.SINGLE(Trabajo2_DíaInicio),LEN(_xlfn.SINGLE(Trabajo2_Patrón)))+1,1)=_xlfn.SINGLE(Trabajo2_Turno2_Código),2,IF(MID(_xlfn.SINGLE(Trabajo2_Patrón),MOD(C23-_xlfn.SINGLE(Trabajo2_DíaInicio),LEN(_xlfn.SINGLE(Trabajo2_Patrón)))+1,1)=_xlfn.SINGLE(Trabajo2_Turno3_Código),3,""))))</f>
        <v>#NAME?</v>
      </c>
      <c r="D26" s="44" t="e">
        <f t="shared" ca="1" si="10"/>
        <v>#NAME?</v>
      </c>
      <c r="E26" s="44" t="e">
        <f t="shared" ca="1" si="10"/>
        <v>#NAME?</v>
      </c>
      <c r="F26" s="44" t="e">
        <f t="shared" ca="1" si="10"/>
        <v>#NAME?</v>
      </c>
      <c r="G26" s="44" t="e">
        <f t="shared" ca="1" si="10"/>
        <v>#NAME?</v>
      </c>
      <c r="H26" s="44" t="e">
        <f t="shared" ca="1" si="10"/>
        <v>#NAME?</v>
      </c>
      <c r="I26" s="44" t="e">
        <f t="shared" ca="1" si="10"/>
        <v>#NAME?</v>
      </c>
      <c r="J26" s="44" t="e">
        <f t="shared" ca="1" si="10"/>
        <v>#NAME?</v>
      </c>
      <c r="K26" s="44" t="e">
        <f t="shared" ca="1" si="10"/>
        <v>#NAME?</v>
      </c>
      <c r="L26" s="44" t="e">
        <f t="shared" ca="1" si="10"/>
        <v>#NAME?</v>
      </c>
      <c r="M26" s="44" t="e">
        <f t="shared" ca="1" si="10"/>
        <v>#NAME?</v>
      </c>
      <c r="N26" s="44" t="e">
        <f t="shared" ca="1" si="10"/>
        <v>#NAME?</v>
      </c>
      <c r="O26" s="44" t="e">
        <f t="shared" ca="1" si="10"/>
        <v>#NAME?</v>
      </c>
      <c r="P26" s="44" t="e">
        <f t="shared" ca="1" si="10"/>
        <v>#NAME?</v>
      </c>
      <c r="Q26" s="44" t="e">
        <f t="shared" ca="1" si="10"/>
        <v>#NAME?</v>
      </c>
      <c r="R26" s="44" t="e">
        <f t="shared" ca="1" si="10"/>
        <v>#NAME?</v>
      </c>
      <c r="S26" s="44" t="e">
        <f t="shared" ca="1" si="10"/>
        <v>#NAME?</v>
      </c>
      <c r="T26" s="44" t="e">
        <f t="shared" ca="1" si="10"/>
        <v>#NAME?</v>
      </c>
      <c r="U26" s="44" t="e">
        <f t="shared" ca="1" si="10"/>
        <v>#NAME?</v>
      </c>
      <c r="V26" s="44" t="e">
        <f t="shared" ca="1" si="10"/>
        <v>#NAME?</v>
      </c>
      <c r="W26" s="44" t="e">
        <f t="shared" ca="1" si="10"/>
        <v>#NAME?</v>
      </c>
      <c r="X26" s="44" t="e">
        <f t="shared" ca="1" si="10"/>
        <v>#NAME?</v>
      </c>
      <c r="Y26" s="44" t="e">
        <f t="shared" ca="1" si="10"/>
        <v>#NAME?</v>
      </c>
      <c r="Z26" s="44" t="e">
        <f t="shared" ca="1" si="10"/>
        <v>#NAME?</v>
      </c>
      <c r="AA26" s="44" t="e">
        <f t="shared" ca="1" si="10"/>
        <v>#NAME?</v>
      </c>
      <c r="AB26" s="44" t="e">
        <f t="shared" ca="1" si="10"/>
        <v>#NAME?</v>
      </c>
      <c r="AC26" s="44" t="e">
        <f t="shared" ca="1" si="10"/>
        <v>#NAME?</v>
      </c>
      <c r="AD26" s="44" t="e">
        <f t="shared" ca="1" si="10"/>
        <v>#NAME?</v>
      </c>
      <c r="AE26" s="44" t="e">
        <f t="shared" ca="1" si="10"/>
        <v>#NAME?</v>
      </c>
      <c r="AF26" s="44" t="e">
        <f t="shared" ca="1" si="10"/>
        <v>#NAME?</v>
      </c>
      <c r="AG26" s="44" t="e">
        <f t="shared" ca="1" si="10"/>
        <v>#NAME?</v>
      </c>
      <c r="AH26" s="44" t="e">
        <f t="shared" ca="1" si="10"/>
        <v>#NAME?</v>
      </c>
      <c r="AI26" s="44" t="e">
        <f t="shared" ca="1" si="10"/>
        <v>#NAME?</v>
      </c>
      <c r="AJ26" s="44" t="e">
        <f t="shared" ca="1" si="10"/>
        <v>#NAME?</v>
      </c>
      <c r="AK26" s="44" t="e">
        <f t="shared" ca="1" si="10"/>
        <v>#NAME?</v>
      </c>
      <c r="AL26" s="44" t="e">
        <f t="shared" ca="1" si="10"/>
        <v>#NAME?</v>
      </c>
      <c r="AM26" s="44" t="e">
        <f t="shared" ca="1" si="10"/>
        <v>#NAME?</v>
      </c>
    </row>
    <row r="27" spans="2:39" ht="18.95" customHeight="1">
      <c r="B27" s="11" t="e">
        <f ca="1">_xlfn.SINGLE(IF(_xlfn.SINGLE(Trabajo3_Nombre)="","",Trabajo3_Nombre))</f>
        <v>#NAME?</v>
      </c>
      <c r="C27" s="44" t="e">
        <f t="shared" ref="C27:AM27" ca="1" si="11">IF(OR(NOT(ISNUMBER(C23)),C23&lt;_xlfn.SINGLE(Trabajo3_DíaInicio)),"",IF(MID(_xlfn.SINGLE(Trabajo3_Patrón),MOD(C23-_xlfn.SINGLE(Trabajo3_DíaInicio),LEN(_xlfn.SINGLE(Trabajo3_Patrón)))+1,1)=_xlfn.SINGLE(Trabajo3_Turno1_Código),1,IF(MID(_xlfn.SINGLE(Trabajo3_Patrón),MOD(C23-_xlfn.SINGLE(Trabajo3_DíaInicio),LEN(_xlfn.SINGLE(Trabajo3_Patrón)))+1,1)=_xlfn.SINGLE(Trabajo3_Turno2_Código),2,IF(MID(_xlfn.SINGLE(Trabajo3_Patrón),MOD(C23-_xlfn.SINGLE(Trabajo3_DíaInicio),LEN(_xlfn.SINGLE(Trabajo3_Patrón)))+1,1)=_xlfn.SINGLE(Trabajo3_Turno3_Código),3,""))))</f>
        <v>#NAME?</v>
      </c>
      <c r="D27" s="44" t="e">
        <f t="shared" ca="1" si="11"/>
        <v>#NAME?</v>
      </c>
      <c r="E27" s="44" t="e">
        <f t="shared" ca="1" si="11"/>
        <v>#NAME?</v>
      </c>
      <c r="F27" s="44" t="e">
        <f t="shared" ca="1" si="11"/>
        <v>#NAME?</v>
      </c>
      <c r="G27" s="44" t="e">
        <f t="shared" ca="1" si="11"/>
        <v>#NAME?</v>
      </c>
      <c r="H27" s="44" t="e">
        <f t="shared" ca="1" si="11"/>
        <v>#NAME?</v>
      </c>
      <c r="I27" s="44" t="e">
        <f t="shared" ca="1" si="11"/>
        <v>#NAME?</v>
      </c>
      <c r="J27" s="44" t="e">
        <f t="shared" ca="1" si="11"/>
        <v>#NAME?</v>
      </c>
      <c r="K27" s="44" t="e">
        <f t="shared" ca="1" si="11"/>
        <v>#NAME?</v>
      </c>
      <c r="L27" s="44" t="e">
        <f t="shared" ca="1" si="11"/>
        <v>#NAME?</v>
      </c>
      <c r="M27" s="44" t="e">
        <f t="shared" ca="1" si="11"/>
        <v>#NAME?</v>
      </c>
      <c r="N27" s="44" t="e">
        <f t="shared" ca="1" si="11"/>
        <v>#NAME?</v>
      </c>
      <c r="O27" s="44" t="e">
        <f t="shared" ca="1" si="11"/>
        <v>#NAME?</v>
      </c>
      <c r="P27" s="44" t="e">
        <f t="shared" ca="1" si="11"/>
        <v>#NAME?</v>
      </c>
      <c r="Q27" s="44" t="e">
        <f t="shared" ca="1" si="11"/>
        <v>#NAME?</v>
      </c>
      <c r="R27" s="44" t="e">
        <f t="shared" ca="1" si="11"/>
        <v>#NAME?</v>
      </c>
      <c r="S27" s="44" t="e">
        <f t="shared" ca="1" si="11"/>
        <v>#NAME?</v>
      </c>
      <c r="T27" s="44" t="e">
        <f t="shared" ca="1" si="11"/>
        <v>#NAME?</v>
      </c>
      <c r="U27" s="44" t="e">
        <f t="shared" ca="1" si="11"/>
        <v>#NAME?</v>
      </c>
      <c r="V27" s="44" t="e">
        <f t="shared" ca="1" si="11"/>
        <v>#NAME?</v>
      </c>
      <c r="W27" s="44" t="e">
        <f t="shared" ca="1" si="11"/>
        <v>#NAME?</v>
      </c>
      <c r="X27" s="44" t="e">
        <f t="shared" ca="1" si="11"/>
        <v>#NAME?</v>
      </c>
      <c r="Y27" s="44" t="e">
        <f t="shared" ca="1" si="11"/>
        <v>#NAME?</v>
      </c>
      <c r="Z27" s="44" t="e">
        <f t="shared" ca="1" si="11"/>
        <v>#NAME?</v>
      </c>
      <c r="AA27" s="44" t="e">
        <f t="shared" ca="1" si="11"/>
        <v>#NAME?</v>
      </c>
      <c r="AB27" s="44" t="e">
        <f t="shared" ca="1" si="11"/>
        <v>#NAME?</v>
      </c>
      <c r="AC27" s="44" t="e">
        <f t="shared" ca="1" si="11"/>
        <v>#NAME?</v>
      </c>
      <c r="AD27" s="44" t="e">
        <f t="shared" ca="1" si="11"/>
        <v>#NAME?</v>
      </c>
      <c r="AE27" s="44" t="e">
        <f t="shared" ca="1" si="11"/>
        <v>#NAME?</v>
      </c>
      <c r="AF27" s="44" t="e">
        <f t="shared" ca="1" si="11"/>
        <v>#NAME?</v>
      </c>
      <c r="AG27" s="44" t="e">
        <f t="shared" ca="1" si="11"/>
        <v>#NAME?</v>
      </c>
      <c r="AH27" s="44" t="e">
        <f t="shared" ca="1" si="11"/>
        <v>#NAME?</v>
      </c>
      <c r="AI27" s="44" t="e">
        <f t="shared" ca="1" si="11"/>
        <v>#NAME?</v>
      </c>
      <c r="AJ27" s="44" t="e">
        <f t="shared" ca="1" si="11"/>
        <v>#NAME?</v>
      </c>
      <c r="AK27" s="44" t="e">
        <f t="shared" ca="1" si="11"/>
        <v>#NAME?</v>
      </c>
      <c r="AL27" s="44" t="e">
        <f t="shared" ca="1" si="11"/>
        <v>#NAME?</v>
      </c>
      <c r="AM27" s="44" t="e">
        <f t="shared" ca="1" si="11"/>
        <v>#NAME?</v>
      </c>
    </row>
    <row r="28" spans="2:39" ht="12" customHeight="1"/>
    <row r="29" spans="2:39" s="12" customFormat="1" ht="18.95" customHeight="1">
      <c r="B29" s="48" t="e">
        <f ca="1">DATE(_xlfn.SINGLE(AñoCalendario),5,1)</f>
        <v>#NAME?</v>
      </c>
      <c r="C29" s="14" t="e">
        <f ca="1">IF(DAY(_xlfn.SINGLE(MaySun1))=1,"",IF(AND(YEAR(_xlfn.SINGLE(MaySun1)+1)=_xlfn.SINGLE(AñoCalendario),MONTH(_xlfn.SINGLE(MaySun1)+1)=5),_xlfn.SINGLE(MaySun1)+1,""))</f>
        <v>#NAME?</v>
      </c>
      <c r="D29" s="14" t="e">
        <f ca="1">IF(DAY(_xlfn.SINGLE(MaySun1))=1,"",IF(AND(YEAR(_xlfn.SINGLE(MaySun1)+2)=_xlfn.SINGLE(AñoCalendario),MONTH(_xlfn.SINGLE(MaySun1)+2)=5),_xlfn.SINGLE(MaySun1)+2,""))</f>
        <v>#NAME?</v>
      </c>
      <c r="E29" s="14" t="e">
        <f ca="1">IF(DAY(_xlfn.SINGLE(MaySun1))=1,"",IF(AND(YEAR(_xlfn.SINGLE(MaySun1)+3)=_xlfn.SINGLE(AñoCalendario),MONTH(_xlfn.SINGLE(MaySun1)+3)=5),_xlfn.SINGLE(MaySun1)+3,""))</f>
        <v>#NAME?</v>
      </c>
      <c r="F29" s="14" t="e">
        <f ca="1">IF(DAY(_xlfn.SINGLE(MaySun1))=1,"",IF(AND(YEAR(_xlfn.SINGLE(MaySun1)+4)=_xlfn.SINGLE(AñoCalendario),MONTH(_xlfn.SINGLE(MaySun1)+4)=5),_xlfn.SINGLE(MaySun1)+4,""))</f>
        <v>#NAME?</v>
      </c>
      <c r="G29" s="14" t="e">
        <f ca="1">IF(DAY(_xlfn.SINGLE(MaySun1))=1,"",IF(AND(YEAR(_xlfn.SINGLE(MaySun1)+5)=_xlfn.SINGLE(AñoCalendario),MONTH(_xlfn.SINGLE(MaySun1)+5)=5),_xlfn.SINGLE(MaySun1)+5,""))</f>
        <v>#NAME?</v>
      </c>
      <c r="H29" s="14" t="e">
        <f ca="1">IF(DAY(_xlfn.SINGLE(MaySun1))=1,"",IF(AND(YEAR(_xlfn.SINGLE(MaySun1)+6)=_xlfn.SINGLE(AñoCalendario),MONTH(_xlfn.SINGLE(MaySun1)+6)=5),_xlfn.SINGLE(MaySun1)+6,""))</f>
        <v>#NAME?</v>
      </c>
      <c r="I29" s="14" t="e">
        <f ca="1">_xlfn.SINGLE(IF(DAY(_xlfn.SINGLE(MaySun1))=1,IF(AND(YEAR(_xlfn.SINGLE(MaySun1))=_xlfn.SINGLE(AñoCalendario),MONTH(_xlfn.SINGLE(MaySun1))=5),MaySun1,""),IF(AND(YEAR(_xlfn.SINGLE(MaySun1)+7)=_xlfn.SINGLE(AñoCalendario),MONTH(_xlfn.SINGLE(MaySun1)+7)=5),_xlfn.SINGLE(MaySun1)+7,"")))</f>
        <v>#NAME?</v>
      </c>
      <c r="J29" s="14" t="e">
        <f ca="1">IF(DAY(_xlfn.SINGLE(MaySun1))=1,IF(AND(YEAR(_xlfn.SINGLE(MaySun1)+1)=_xlfn.SINGLE(AñoCalendario),MONTH(_xlfn.SINGLE(MaySun1)+1)=5),_xlfn.SINGLE(MaySun1)+1,""),IF(AND(YEAR(_xlfn.SINGLE(MaySun1)+8)=_xlfn.SINGLE(AñoCalendario),MONTH(_xlfn.SINGLE(MaySun1)+8)=5),_xlfn.SINGLE(MaySun1)+8,""))</f>
        <v>#NAME?</v>
      </c>
      <c r="K29" s="14" t="e">
        <f ca="1">IF(DAY(_xlfn.SINGLE(MaySun1))=1,IF(AND(YEAR(_xlfn.SINGLE(MaySun1)+2)=_xlfn.SINGLE(AñoCalendario),MONTH(_xlfn.SINGLE(MaySun1)+2)=5),_xlfn.SINGLE(MaySun1)+2,""),IF(AND(YEAR(_xlfn.SINGLE(MaySun1)+9)=_xlfn.SINGLE(AñoCalendario),MONTH(_xlfn.SINGLE(MaySun1)+9)=5),_xlfn.SINGLE(MaySun1)+9,""))</f>
        <v>#NAME?</v>
      </c>
      <c r="L29" s="14" t="e">
        <f ca="1">IF(DAY(_xlfn.SINGLE(MaySun1))=1,IF(AND(YEAR(_xlfn.SINGLE(MaySun1)+3)=_xlfn.SINGLE(AñoCalendario),MONTH(_xlfn.SINGLE(MaySun1)+3)=5),_xlfn.SINGLE(MaySun1)+3,""),IF(AND(YEAR(_xlfn.SINGLE(MaySun1)+10)=_xlfn.SINGLE(AñoCalendario),MONTH(_xlfn.SINGLE(MaySun1)+10)=5),_xlfn.SINGLE(MaySun1)+10,""))</f>
        <v>#NAME?</v>
      </c>
      <c r="M29" s="14" t="e">
        <f ca="1">IF(DAY(_xlfn.SINGLE(MaySun1))=1,IF(AND(YEAR(_xlfn.SINGLE(MaySun1)+4)=_xlfn.SINGLE(AñoCalendario),MONTH(_xlfn.SINGLE(MaySun1)+4)=5),_xlfn.SINGLE(MaySun1)+4,""),IF(AND(YEAR(_xlfn.SINGLE(MaySun1)+11)=_xlfn.SINGLE(AñoCalendario),MONTH(_xlfn.SINGLE(MaySun1)+11)=5),_xlfn.SINGLE(MaySun1)+11,""))</f>
        <v>#NAME?</v>
      </c>
      <c r="N29" s="14" t="e">
        <f ca="1">IF(DAY(_xlfn.SINGLE(MaySun1))=1,IF(AND(YEAR(_xlfn.SINGLE(MaySun1)+5)=_xlfn.SINGLE(AñoCalendario),MONTH(_xlfn.SINGLE(MaySun1)+5)=5),_xlfn.SINGLE(MaySun1)+5,""),IF(AND(YEAR(_xlfn.SINGLE(MaySun1)+12)=_xlfn.SINGLE(AñoCalendario),MONTH(_xlfn.SINGLE(MaySun1)+12)=5),_xlfn.SINGLE(MaySun1)+12,""))</f>
        <v>#NAME?</v>
      </c>
      <c r="O29" s="14" t="e">
        <f ca="1">IF(DAY(_xlfn.SINGLE(MaySun1))=1,IF(AND(YEAR(_xlfn.SINGLE(MaySun1)+6)=_xlfn.SINGLE(AñoCalendario),MONTH(_xlfn.SINGLE(MaySun1)+6)=5),_xlfn.SINGLE(MaySun1)+6,""),IF(AND(YEAR(_xlfn.SINGLE(MaySun1)+13)=_xlfn.SINGLE(AñoCalendario),MONTH(_xlfn.SINGLE(MaySun1)+13)=5),_xlfn.SINGLE(MaySun1)+13,""))</f>
        <v>#NAME?</v>
      </c>
      <c r="P29" s="14" t="e">
        <f ca="1">IF(DAY(_xlfn.SINGLE(MaySun1))=1,IF(AND(YEAR(_xlfn.SINGLE(MaySun1)+7)=_xlfn.SINGLE(AñoCalendario),MONTH(_xlfn.SINGLE(MaySun1)+7)=5),_xlfn.SINGLE(MaySun1)+7,""),IF(AND(YEAR(_xlfn.SINGLE(MaySun1)+14)=_xlfn.SINGLE(AñoCalendario),MONTH(_xlfn.SINGLE(MaySun1)+14)=5),_xlfn.SINGLE(MaySun1)+14,""))</f>
        <v>#NAME?</v>
      </c>
      <c r="Q29" s="14" t="e">
        <f ca="1">IF(DAY(_xlfn.SINGLE(MaySun1))=1,IF(AND(YEAR(_xlfn.SINGLE(MaySun1)+8)=_xlfn.SINGLE(AñoCalendario),MONTH(_xlfn.SINGLE(MaySun1)+8)=5),_xlfn.SINGLE(MaySun1)+8,""),IF(AND(YEAR(_xlfn.SINGLE(MaySun1)+15)=_xlfn.SINGLE(AñoCalendario),MONTH(_xlfn.SINGLE(MaySun1)+15)=5),_xlfn.SINGLE(MaySun1)+15,""))</f>
        <v>#NAME?</v>
      </c>
      <c r="R29" s="14" t="e">
        <f ca="1">IF(DAY(_xlfn.SINGLE(MaySun1))=1,IF(AND(YEAR(_xlfn.SINGLE(MaySun1)+9)=_xlfn.SINGLE(AñoCalendario),MONTH(_xlfn.SINGLE(MaySun1)+9)=5),_xlfn.SINGLE(MaySun1)+9,""),IF(AND(YEAR(_xlfn.SINGLE(MaySun1)+16)=_xlfn.SINGLE(AñoCalendario),MONTH(_xlfn.SINGLE(MaySun1)+16)=5),_xlfn.SINGLE(MaySun1)+16,""))</f>
        <v>#NAME?</v>
      </c>
      <c r="S29" s="14" t="e">
        <f ca="1">IF(DAY(_xlfn.SINGLE(MaySun1))=1,IF(AND(YEAR(_xlfn.SINGLE(MaySun1)+10)=_xlfn.SINGLE(AñoCalendario),MONTH(_xlfn.SINGLE(MaySun1)+10)=5),_xlfn.SINGLE(MaySun1)+10,""),IF(AND(YEAR(_xlfn.SINGLE(MaySun1)+17)=_xlfn.SINGLE(AñoCalendario),MONTH(_xlfn.SINGLE(MaySun1)+17)=5),_xlfn.SINGLE(MaySun1)+17,""))</f>
        <v>#NAME?</v>
      </c>
      <c r="T29" s="14" t="e">
        <f ca="1">IF(DAY(_xlfn.SINGLE(MaySun1))=1,IF(AND(YEAR(_xlfn.SINGLE(MaySun1)+11)=_xlfn.SINGLE(AñoCalendario),MONTH(_xlfn.SINGLE(MaySun1)+11)=5),_xlfn.SINGLE(MaySun1)+11,""),IF(AND(YEAR(_xlfn.SINGLE(MaySun1)+18)=_xlfn.SINGLE(AñoCalendario),MONTH(_xlfn.SINGLE(MaySun1)+18)=5),_xlfn.SINGLE(MaySun1)+18,""))</f>
        <v>#NAME?</v>
      </c>
      <c r="U29" s="14" t="e">
        <f ca="1">IF(DAY(_xlfn.SINGLE(MaySun1))=1,IF(AND(YEAR(_xlfn.SINGLE(MaySun1)+12)=_xlfn.SINGLE(AñoCalendario),MONTH(_xlfn.SINGLE(MaySun1)+12)=5),_xlfn.SINGLE(MaySun1)+12,""),IF(AND(YEAR(_xlfn.SINGLE(MaySun1)+19)=_xlfn.SINGLE(AñoCalendario),MONTH(_xlfn.SINGLE(MaySun1)+19)=5),_xlfn.SINGLE(MaySun1)+19,""))</f>
        <v>#NAME?</v>
      </c>
      <c r="V29" s="14" t="e">
        <f ca="1">IF(DAY(_xlfn.SINGLE(MaySun1))=1,IF(AND(YEAR(_xlfn.SINGLE(MaySun1)+13)=_xlfn.SINGLE(AñoCalendario),MONTH(_xlfn.SINGLE(MaySun1)+13)=5),_xlfn.SINGLE(MaySun1)+13,""),IF(AND(YEAR(_xlfn.SINGLE(MaySun1)+20)=_xlfn.SINGLE(AñoCalendario),MONTH(_xlfn.SINGLE(MaySun1)+20)=5),_xlfn.SINGLE(MaySun1)+20,""))</f>
        <v>#NAME?</v>
      </c>
      <c r="W29" s="14" t="e">
        <f ca="1">IF(DAY(_xlfn.SINGLE(MaySun1))=1,IF(AND(YEAR(_xlfn.SINGLE(MaySun1)+14)=_xlfn.SINGLE(AñoCalendario),MONTH(_xlfn.SINGLE(MaySun1)+14)=5),_xlfn.SINGLE(MaySun1)+14,""),IF(AND(YEAR(_xlfn.SINGLE(MaySun1)+21)=_xlfn.SINGLE(AñoCalendario),MONTH(_xlfn.SINGLE(MaySun1)+21)=5),_xlfn.SINGLE(MaySun1)+21,""))</f>
        <v>#NAME?</v>
      </c>
      <c r="X29" s="14" t="e">
        <f ca="1">IF(DAY(_xlfn.SINGLE(MaySun1))=1,IF(AND(YEAR(_xlfn.SINGLE(MaySun1)+15)=_xlfn.SINGLE(AñoCalendario),MONTH(_xlfn.SINGLE(MaySun1)+15)=5),_xlfn.SINGLE(MaySun1)+15,""),IF(AND(YEAR(_xlfn.SINGLE(MaySun1)+22)=_xlfn.SINGLE(AñoCalendario),MONTH(_xlfn.SINGLE(MaySun1)+22)=5),_xlfn.SINGLE(MaySun1)+22,""))</f>
        <v>#NAME?</v>
      </c>
      <c r="Y29" s="14" t="e">
        <f ca="1">IF(DAY(_xlfn.SINGLE(MaySun1))=1,IF(AND(YEAR(_xlfn.SINGLE(MaySun1)+16)=_xlfn.SINGLE(AñoCalendario),MONTH(_xlfn.SINGLE(MaySun1)+16)=5),_xlfn.SINGLE(MaySun1)+16,""),IF(AND(YEAR(_xlfn.SINGLE(MaySun1)+23)=_xlfn.SINGLE(AñoCalendario),MONTH(_xlfn.SINGLE(MaySun1)+23)=5),_xlfn.SINGLE(MaySun1)+23,""))</f>
        <v>#NAME?</v>
      </c>
      <c r="Z29" s="14" t="e">
        <f ca="1">IF(DAY(_xlfn.SINGLE(MaySun1))=1,IF(AND(YEAR(_xlfn.SINGLE(MaySun1)+17)=_xlfn.SINGLE(AñoCalendario),MONTH(_xlfn.SINGLE(MaySun1)+17)=5),_xlfn.SINGLE(MaySun1)+17,""),IF(AND(YEAR(_xlfn.SINGLE(MaySun1)+24)=_xlfn.SINGLE(AñoCalendario),MONTH(_xlfn.SINGLE(MaySun1)+24)=5),_xlfn.SINGLE(MaySun1)+24,""))</f>
        <v>#NAME?</v>
      </c>
      <c r="AA29" s="14" t="e">
        <f ca="1">IF(DAY(_xlfn.SINGLE(MaySun1))=1,IF(AND(YEAR(_xlfn.SINGLE(MaySun1)+18)=_xlfn.SINGLE(AñoCalendario),MONTH(_xlfn.SINGLE(MaySun1)+18)=5),_xlfn.SINGLE(MaySun1)+18,""),IF(AND(YEAR(_xlfn.SINGLE(MaySun1)+25)=_xlfn.SINGLE(AñoCalendario),MONTH(_xlfn.SINGLE(MaySun1)+25)=5),_xlfn.SINGLE(MaySun1)+25,""))</f>
        <v>#NAME?</v>
      </c>
      <c r="AB29" s="14" t="e">
        <f ca="1">IF(DAY(_xlfn.SINGLE(MaySun1))=1,IF(AND(YEAR(_xlfn.SINGLE(MaySun1)+19)=_xlfn.SINGLE(AñoCalendario),MONTH(_xlfn.SINGLE(MaySun1)+19)=5),_xlfn.SINGLE(MaySun1)+19,""),IF(AND(YEAR(_xlfn.SINGLE(MaySun1)+26)=_xlfn.SINGLE(AñoCalendario),MONTH(_xlfn.SINGLE(MaySun1)+26)=5),_xlfn.SINGLE(MaySun1)+26,""))</f>
        <v>#NAME?</v>
      </c>
      <c r="AC29" s="14" t="e">
        <f ca="1">IF(DAY(_xlfn.SINGLE(MaySun1))=1,IF(AND(YEAR(_xlfn.SINGLE(MaySun1)+20)=_xlfn.SINGLE(AñoCalendario),MONTH(_xlfn.SINGLE(MaySun1)+20)=5),_xlfn.SINGLE(MaySun1)+20,""),IF(AND(YEAR(_xlfn.SINGLE(MaySun1)+27)=_xlfn.SINGLE(AñoCalendario),MONTH(_xlfn.SINGLE(MaySun1)+27)=5),_xlfn.SINGLE(MaySun1)+27,""))</f>
        <v>#NAME?</v>
      </c>
      <c r="AD29" s="14" t="e">
        <f ca="1">IF(DAY(_xlfn.SINGLE(MaySun1))=1,IF(AND(YEAR(_xlfn.SINGLE(MaySun1)+21)=_xlfn.SINGLE(AñoCalendario),MONTH(_xlfn.SINGLE(MaySun1)+21)=5),_xlfn.SINGLE(MaySun1)+21,""),IF(AND(YEAR(_xlfn.SINGLE(MaySun1)+28)=_xlfn.SINGLE(AñoCalendario),MONTH(_xlfn.SINGLE(MaySun1)+28)=5),_xlfn.SINGLE(MaySun1)+28,""))</f>
        <v>#NAME?</v>
      </c>
      <c r="AE29" s="14" t="e">
        <f ca="1">IF(DAY(_xlfn.SINGLE(MaySun1))=1,IF(AND(YEAR(_xlfn.SINGLE(MaySun1)+22)=_xlfn.SINGLE(AñoCalendario),MONTH(_xlfn.SINGLE(MaySun1)+22)=5),_xlfn.SINGLE(MaySun1)+22,""),IF(AND(YEAR(_xlfn.SINGLE(MaySun1)+29)=_xlfn.SINGLE(AñoCalendario),MONTH(_xlfn.SINGLE(MaySun1)+29)=5),_xlfn.SINGLE(MaySun1)+29,""))</f>
        <v>#NAME?</v>
      </c>
      <c r="AF29" s="14" t="e">
        <f ca="1">IF(DAY(_xlfn.SINGLE(MaySun1))=1,IF(AND(YEAR(_xlfn.SINGLE(MaySun1)+23)=_xlfn.SINGLE(AñoCalendario),MONTH(_xlfn.SINGLE(MaySun1)+23)=5),_xlfn.SINGLE(MaySun1)+23,""),IF(AND(YEAR(_xlfn.SINGLE(MaySun1)+30)=_xlfn.SINGLE(AñoCalendario),MONTH(_xlfn.SINGLE(MaySun1)+30)=5),_xlfn.SINGLE(MaySun1)+30,""))</f>
        <v>#NAME?</v>
      </c>
      <c r="AG29" s="14" t="e">
        <f ca="1">IF(DAY(_xlfn.SINGLE(MaySun1))=1,IF(AND(YEAR(_xlfn.SINGLE(MaySun1)+24)=_xlfn.SINGLE(AñoCalendario),MONTH(_xlfn.SINGLE(MaySun1)+24)=5),_xlfn.SINGLE(MaySun1)+24,""),IF(AND(YEAR(_xlfn.SINGLE(MaySun1)+31)=_xlfn.SINGLE(AñoCalendario),MONTH(_xlfn.SINGLE(MaySun1)+31)=5),_xlfn.SINGLE(MaySun1)+31,""))</f>
        <v>#NAME?</v>
      </c>
      <c r="AH29" s="14" t="e">
        <f ca="1">IF(DAY(_xlfn.SINGLE(MaySun1))=1,IF(AND(YEAR(_xlfn.SINGLE(MaySun1)+25)=_xlfn.SINGLE(AñoCalendario),MONTH(_xlfn.SINGLE(MaySun1)+25)=5),_xlfn.SINGLE(MaySun1)+25,""),IF(AND(YEAR(_xlfn.SINGLE(MaySun1)+32)=_xlfn.SINGLE(AñoCalendario),MONTH(_xlfn.SINGLE(MaySun1)+32)=5),_xlfn.SINGLE(MaySun1)+32,""))</f>
        <v>#NAME?</v>
      </c>
      <c r="AI29" s="14" t="e">
        <f ca="1">IF(DAY(_xlfn.SINGLE(MaySun1))=1,IF(AND(YEAR(_xlfn.SINGLE(MaySun1)+26)=_xlfn.SINGLE(AñoCalendario),MONTH(_xlfn.SINGLE(MaySun1)+26)=5),_xlfn.SINGLE(MaySun1)+26,""),IF(AND(YEAR(_xlfn.SINGLE(MaySun1)+33)=_xlfn.SINGLE(AñoCalendario),MONTH(_xlfn.SINGLE(MaySun1)+33)=5),_xlfn.SINGLE(MaySun1)+33,""))</f>
        <v>#NAME?</v>
      </c>
      <c r="AJ29" s="14" t="e">
        <f ca="1">IF(DAY(_xlfn.SINGLE(MaySun1))=1,IF(AND(YEAR(_xlfn.SINGLE(MaySun1)+27)=_xlfn.SINGLE(AñoCalendario),MONTH(_xlfn.SINGLE(MaySun1)+27)=5),_xlfn.SINGLE(MaySun1)+27,""),IF(AND(YEAR(_xlfn.SINGLE(MaySun1)+34)=_xlfn.SINGLE(AñoCalendario),MONTH(_xlfn.SINGLE(MaySun1)+34)=5),_xlfn.SINGLE(MaySun1)+34,""))</f>
        <v>#NAME?</v>
      </c>
      <c r="AK29" s="14" t="e">
        <f ca="1">IF(DAY(_xlfn.SINGLE(MaySun1))=1,IF(AND(YEAR(_xlfn.SINGLE(MaySun1)+28)=_xlfn.SINGLE(AñoCalendario),MONTH(_xlfn.SINGLE(MaySun1)+28)=5),_xlfn.SINGLE(MaySun1)+28,""),IF(AND(YEAR(_xlfn.SINGLE(MaySun1)+35)=_xlfn.SINGLE(AñoCalendario),MONTH(_xlfn.SINGLE(MaySun1)+35)=5),_xlfn.SINGLE(MaySun1)+35,""))</f>
        <v>#NAME?</v>
      </c>
      <c r="AL29" s="14" t="e">
        <f ca="1">IF(DAY(_xlfn.SINGLE(MaySun1))=1,IF(AND(YEAR(_xlfn.SINGLE(MaySun1)+29)=_xlfn.SINGLE(AñoCalendario),MONTH(_xlfn.SINGLE(MaySun1)+29)=5),_xlfn.SINGLE(MaySun1)+29,""),IF(AND(YEAR(_xlfn.SINGLE(MaySun1)+36)=_xlfn.SINGLE(AñoCalendario),MONTH(_xlfn.SINGLE(MaySun1)+36)=5),_xlfn.SINGLE(MaySun1)+36,""))</f>
        <v>#NAME?</v>
      </c>
      <c r="AM29" s="15" t="e">
        <f ca="1">IF(DAY(_xlfn.SINGLE(MaySun1))=1,IF(AND(YEAR(_xlfn.SINGLE(MaySun1)+30)=_xlfn.SINGLE(AñoCalendario),MONTH(_xlfn.SINGLE(MaySun1)+30)=5),_xlfn.SINGLE(MaySun1)+30,""),IF(AND(YEAR(_xlfn.SINGLE(MaySun1)+37)=_xlfn.SINGLE(AñoCalendario),MONTH(_xlfn.SINGLE(MaySun1)+37)=5),_xlfn.SINGLE(MaySun1)+37,""))</f>
        <v>#NAME?</v>
      </c>
    </row>
    <row r="30" spans="2:39" s="12" customFormat="1" ht="18.95" customHeight="1">
      <c r="B30" s="49"/>
      <c r="C30" s="13" t="s">
        <v>0</v>
      </c>
      <c r="D30" s="13" t="s">
        <v>1</v>
      </c>
      <c r="E30" s="13" t="s">
        <v>2</v>
      </c>
      <c r="F30" s="13" t="s">
        <v>3</v>
      </c>
      <c r="G30" s="13" t="s">
        <v>4</v>
      </c>
      <c r="H30" s="13" t="s">
        <v>5</v>
      </c>
      <c r="I30" s="13" t="s">
        <v>6</v>
      </c>
      <c r="J30" s="13" t="s">
        <v>0</v>
      </c>
      <c r="K30" s="13" t="s">
        <v>1</v>
      </c>
      <c r="L30" s="13" t="s">
        <v>2</v>
      </c>
      <c r="M30" s="13" t="s">
        <v>3</v>
      </c>
      <c r="N30" s="13" t="s">
        <v>4</v>
      </c>
      <c r="O30" s="13" t="s">
        <v>5</v>
      </c>
      <c r="P30" s="13" t="s">
        <v>6</v>
      </c>
      <c r="Q30" s="13" t="s">
        <v>0</v>
      </c>
      <c r="R30" s="13" t="s">
        <v>1</v>
      </c>
      <c r="S30" s="13" t="s">
        <v>2</v>
      </c>
      <c r="T30" s="13" t="s">
        <v>3</v>
      </c>
      <c r="U30" s="13" t="s">
        <v>4</v>
      </c>
      <c r="V30" s="13" t="s">
        <v>5</v>
      </c>
      <c r="W30" s="13" t="s">
        <v>6</v>
      </c>
      <c r="X30" s="13" t="s">
        <v>0</v>
      </c>
      <c r="Y30" s="13" t="s">
        <v>1</v>
      </c>
      <c r="Z30" s="13" t="s">
        <v>2</v>
      </c>
      <c r="AA30" s="13" t="s">
        <v>3</v>
      </c>
      <c r="AB30" s="13" t="s">
        <v>4</v>
      </c>
      <c r="AC30" s="13" t="s">
        <v>5</v>
      </c>
      <c r="AD30" s="13" t="s">
        <v>6</v>
      </c>
      <c r="AE30" s="13" t="s">
        <v>0</v>
      </c>
      <c r="AF30" s="13" t="s">
        <v>1</v>
      </c>
      <c r="AG30" s="13" t="s">
        <v>2</v>
      </c>
      <c r="AH30" s="13" t="s">
        <v>3</v>
      </c>
      <c r="AI30" s="13" t="s">
        <v>4</v>
      </c>
      <c r="AJ30" s="13" t="s">
        <v>5</v>
      </c>
      <c r="AK30" s="13" t="s">
        <v>6</v>
      </c>
      <c r="AL30" s="13" t="s">
        <v>0</v>
      </c>
      <c r="AM30" s="16" t="s">
        <v>1</v>
      </c>
    </row>
    <row r="31" spans="2:39" ht="18.95" customHeight="1">
      <c r="B31" s="10" t="e">
        <f ca="1">_xlfn.SINGLE(IF(_xlfn.SINGLE(Trabajo1_Nombre)="","",Trabajo1_Nombre))</f>
        <v>#NAME?</v>
      </c>
      <c r="C31" s="43" t="e">
        <f t="shared" ref="C31:AM31" ca="1" si="12">IF(OR(NOT(ISNUMBER(C29)),C29&lt;_xlfn.SINGLE(Trabajo1_DíaInicio)),"",IF(MID(_xlfn.SINGLE(Trabajo1_Patrón),MOD(C29-_xlfn.SINGLE(Trabajo1_DíaInicio),LEN(_xlfn.SINGLE(Trabajo1_Patrón)))+1,1)=_xlfn.SINGLE(Trabajo1_Turno1_Código),1,IF(MID(_xlfn.SINGLE(Trabajo1_Patrón),MOD(C29-_xlfn.SINGLE(Trabajo1_DíaInicio),LEN(_xlfn.SINGLE(Trabajo1_Patrón)))+1,1)=_xlfn.SINGLE(Trabajo1_Turno2_Código),2,IF(MID(_xlfn.SINGLE(Trabajo1_Patrón),MOD(C29-_xlfn.SINGLE(Trabajo1_DíaInicio),LEN(_xlfn.SINGLE(Trabajo1_Patrón)))+1,1)=_xlfn.SINGLE(Trabajo1_Turno3_Código),3,""))))</f>
        <v>#NAME?</v>
      </c>
      <c r="D31" s="43" t="e">
        <f t="shared" ca="1" si="12"/>
        <v>#NAME?</v>
      </c>
      <c r="E31" s="43" t="e">
        <f t="shared" ca="1" si="12"/>
        <v>#NAME?</v>
      </c>
      <c r="F31" s="43" t="e">
        <f t="shared" ca="1" si="12"/>
        <v>#NAME?</v>
      </c>
      <c r="G31" s="43" t="e">
        <f t="shared" ca="1" si="12"/>
        <v>#NAME?</v>
      </c>
      <c r="H31" s="43" t="e">
        <f t="shared" ca="1" si="12"/>
        <v>#NAME?</v>
      </c>
      <c r="I31" s="43" t="e">
        <f t="shared" ca="1" si="12"/>
        <v>#NAME?</v>
      </c>
      <c r="J31" s="43" t="e">
        <f t="shared" ca="1" si="12"/>
        <v>#NAME?</v>
      </c>
      <c r="K31" s="43" t="e">
        <f t="shared" ca="1" si="12"/>
        <v>#NAME?</v>
      </c>
      <c r="L31" s="43" t="e">
        <f t="shared" ca="1" si="12"/>
        <v>#NAME?</v>
      </c>
      <c r="M31" s="43" t="e">
        <f t="shared" ca="1" si="12"/>
        <v>#NAME?</v>
      </c>
      <c r="N31" s="43" t="e">
        <f t="shared" ca="1" si="12"/>
        <v>#NAME?</v>
      </c>
      <c r="O31" s="43" t="e">
        <f t="shared" ca="1" si="12"/>
        <v>#NAME?</v>
      </c>
      <c r="P31" s="43" t="e">
        <f t="shared" ca="1" si="12"/>
        <v>#NAME?</v>
      </c>
      <c r="Q31" s="43" t="e">
        <f t="shared" ca="1" si="12"/>
        <v>#NAME?</v>
      </c>
      <c r="R31" s="43" t="e">
        <f t="shared" ca="1" si="12"/>
        <v>#NAME?</v>
      </c>
      <c r="S31" s="43" t="e">
        <f t="shared" ca="1" si="12"/>
        <v>#NAME?</v>
      </c>
      <c r="T31" s="43" t="e">
        <f t="shared" ca="1" si="12"/>
        <v>#NAME?</v>
      </c>
      <c r="U31" s="43" t="e">
        <f t="shared" ca="1" si="12"/>
        <v>#NAME?</v>
      </c>
      <c r="V31" s="43" t="e">
        <f t="shared" ca="1" si="12"/>
        <v>#NAME?</v>
      </c>
      <c r="W31" s="43" t="e">
        <f t="shared" ca="1" si="12"/>
        <v>#NAME?</v>
      </c>
      <c r="X31" s="43" t="e">
        <f t="shared" ca="1" si="12"/>
        <v>#NAME?</v>
      </c>
      <c r="Y31" s="43" t="e">
        <f t="shared" ca="1" si="12"/>
        <v>#NAME?</v>
      </c>
      <c r="Z31" s="43" t="e">
        <f t="shared" ca="1" si="12"/>
        <v>#NAME?</v>
      </c>
      <c r="AA31" s="43" t="e">
        <f t="shared" ca="1" si="12"/>
        <v>#NAME?</v>
      </c>
      <c r="AB31" s="43" t="e">
        <f t="shared" ca="1" si="12"/>
        <v>#NAME?</v>
      </c>
      <c r="AC31" s="43" t="e">
        <f t="shared" ca="1" si="12"/>
        <v>#NAME?</v>
      </c>
      <c r="AD31" s="43" t="e">
        <f t="shared" ca="1" si="12"/>
        <v>#NAME?</v>
      </c>
      <c r="AE31" s="43" t="e">
        <f t="shared" ca="1" si="12"/>
        <v>#NAME?</v>
      </c>
      <c r="AF31" s="43" t="e">
        <f t="shared" ca="1" si="12"/>
        <v>#NAME?</v>
      </c>
      <c r="AG31" s="43" t="e">
        <f t="shared" ca="1" si="12"/>
        <v>#NAME?</v>
      </c>
      <c r="AH31" s="43" t="e">
        <f t="shared" ca="1" si="12"/>
        <v>#NAME?</v>
      </c>
      <c r="AI31" s="43" t="e">
        <f t="shared" ca="1" si="12"/>
        <v>#NAME?</v>
      </c>
      <c r="AJ31" s="43" t="e">
        <f t="shared" ca="1" si="12"/>
        <v>#NAME?</v>
      </c>
      <c r="AK31" s="43" t="e">
        <f t="shared" ca="1" si="12"/>
        <v>#NAME?</v>
      </c>
      <c r="AL31" s="43" t="e">
        <f t="shared" ca="1" si="12"/>
        <v>#NAME?</v>
      </c>
      <c r="AM31" s="43" t="e">
        <f t="shared" ca="1" si="12"/>
        <v>#NAME?</v>
      </c>
    </row>
    <row r="32" spans="2:39" ht="18.95" customHeight="1">
      <c r="B32" s="11" t="e">
        <f ca="1">_xlfn.SINGLE(IF(_xlfn.SINGLE(Trabajo2_Nombre)="","",Trabajo2_Nombre))</f>
        <v>#NAME?</v>
      </c>
      <c r="C32" s="44" t="e">
        <f t="shared" ref="C32:AM32" ca="1" si="13">IF(OR(NOT(ISNUMBER(C29)),C29&lt;_xlfn.SINGLE(Trabajo2_DíaInicio)),"",IF(MID(_xlfn.SINGLE(Trabajo2_Patrón),MOD(C29-_xlfn.SINGLE(Trabajo2_DíaInicio),LEN(_xlfn.SINGLE(Trabajo2_Patrón)))+1,1)=_xlfn.SINGLE(Trabajo2_Turno1_Código),1,IF(MID(_xlfn.SINGLE(Trabajo2_Patrón),MOD(C29-_xlfn.SINGLE(Trabajo2_DíaInicio),LEN(_xlfn.SINGLE(Trabajo2_Patrón)))+1,1)=_xlfn.SINGLE(Trabajo2_Turno2_Código),2,IF(MID(_xlfn.SINGLE(Trabajo2_Patrón),MOD(C29-_xlfn.SINGLE(Trabajo2_DíaInicio),LEN(_xlfn.SINGLE(Trabajo2_Patrón)))+1,1)=_xlfn.SINGLE(Trabajo2_Turno3_Código),3,""))))</f>
        <v>#NAME?</v>
      </c>
      <c r="D32" s="44" t="e">
        <f t="shared" ca="1" si="13"/>
        <v>#NAME?</v>
      </c>
      <c r="E32" s="44" t="e">
        <f t="shared" ca="1" si="13"/>
        <v>#NAME?</v>
      </c>
      <c r="F32" s="44" t="e">
        <f t="shared" ca="1" si="13"/>
        <v>#NAME?</v>
      </c>
      <c r="G32" s="44" t="e">
        <f t="shared" ca="1" si="13"/>
        <v>#NAME?</v>
      </c>
      <c r="H32" s="44" t="e">
        <f t="shared" ca="1" si="13"/>
        <v>#NAME?</v>
      </c>
      <c r="I32" s="44" t="e">
        <f t="shared" ca="1" si="13"/>
        <v>#NAME?</v>
      </c>
      <c r="J32" s="44" t="e">
        <f t="shared" ca="1" si="13"/>
        <v>#NAME?</v>
      </c>
      <c r="K32" s="44" t="e">
        <f t="shared" ca="1" si="13"/>
        <v>#NAME?</v>
      </c>
      <c r="L32" s="44" t="e">
        <f t="shared" ca="1" si="13"/>
        <v>#NAME?</v>
      </c>
      <c r="M32" s="44" t="e">
        <f t="shared" ca="1" si="13"/>
        <v>#NAME?</v>
      </c>
      <c r="N32" s="44" t="e">
        <f t="shared" ca="1" si="13"/>
        <v>#NAME?</v>
      </c>
      <c r="O32" s="44" t="e">
        <f t="shared" ca="1" si="13"/>
        <v>#NAME?</v>
      </c>
      <c r="P32" s="44" t="e">
        <f t="shared" ca="1" si="13"/>
        <v>#NAME?</v>
      </c>
      <c r="Q32" s="44" t="e">
        <f t="shared" ca="1" si="13"/>
        <v>#NAME?</v>
      </c>
      <c r="R32" s="44" t="e">
        <f t="shared" ca="1" si="13"/>
        <v>#NAME?</v>
      </c>
      <c r="S32" s="44" t="e">
        <f t="shared" ca="1" si="13"/>
        <v>#NAME?</v>
      </c>
      <c r="T32" s="44" t="e">
        <f t="shared" ca="1" si="13"/>
        <v>#NAME?</v>
      </c>
      <c r="U32" s="44" t="e">
        <f t="shared" ca="1" si="13"/>
        <v>#NAME?</v>
      </c>
      <c r="V32" s="44" t="e">
        <f t="shared" ca="1" si="13"/>
        <v>#NAME?</v>
      </c>
      <c r="W32" s="44" t="e">
        <f t="shared" ca="1" si="13"/>
        <v>#NAME?</v>
      </c>
      <c r="X32" s="44" t="e">
        <f t="shared" ca="1" si="13"/>
        <v>#NAME?</v>
      </c>
      <c r="Y32" s="44" t="e">
        <f t="shared" ca="1" si="13"/>
        <v>#NAME?</v>
      </c>
      <c r="Z32" s="44" t="e">
        <f t="shared" ca="1" si="13"/>
        <v>#NAME?</v>
      </c>
      <c r="AA32" s="44" t="e">
        <f t="shared" ca="1" si="13"/>
        <v>#NAME?</v>
      </c>
      <c r="AB32" s="44" t="e">
        <f t="shared" ca="1" si="13"/>
        <v>#NAME?</v>
      </c>
      <c r="AC32" s="44" t="e">
        <f t="shared" ca="1" si="13"/>
        <v>#NAME?</v>
      </c>
      <c r="AD32" s="44" t="e">
        <f t="shared" ca="1" si="13"/>
        <v>#NAME?</v>
      </c>
      <c r="AE32" s="44" t="e">
        <f t="shared" ca="1" si="13"/>
        <v>#NAME?</v>
      </c>
      <c r="AF32" s="44" t="e">
        <f t="shared" ca="1" si="13"/>
        <v>#NAME?</v>
      </c>
      <c r="AG32" s="44" t="e">
        <f t="shared" ca="1" si="13"/>
        <v>#NAME?</v>
      </c>
      <c r="AH32" s="44" t="e">
        <f t="shared" ca="1" si="13"/>
        <v>#NAME?</v>
      </c>
      <c r="AI32" s="44" t="e">
        <f t="shared" ca="1" si="13"/>
        <v>#NAME?</v>
      </c>
      <c r="AJ32" s="44" t="e">
        <f t="shared" ca="1" si="13"/>
        <v>#NAME?</v>
      </c>
      <c r="AK32" s="44" t="e">
        <f t="shared" ca="1" si="13"/>
        <v>#NAME?</v>
      </c>
      <c r="AL32" s="44" t="e">
        <f t="shared" ca="1" si="13"/>
        <v>#NAME?</v>
      </c>
      <c r="AM32" s="44" t="e">
        <f t="shared" ca="1" si="13"/>
        <v>#NAME?</v>
      </c>
    </row>
    <row r="33" spans="2:39" ht="18.95" customHeight="1">
      <c r="B33" s="11" t="e">
        <f ca="1">_xlfn.SINGLE(IF(_xlfn.SINGLE(Trabajo3_Nombre)="","",Trabajo3_Nombre))</f>
        <v>#NAME?</v>
      </c>
      <c r="C33" s="44" t="e">
        <f t="shared" ref="C33:AM33" ca="1" si="14">IF(OR(NOT(ISNUMBER(C29)),C29&lt;_xlfn.SINGLE(Trabajo3_DíaInicio)),"",IF(MID(_xlfn.SINGLE(Trabajo3_Patrón),MOD(C29-_xlfn.SINGLE(Trabajo3_DíaInicio),LEN(_xlfn.SINGLE(Trabajo3_Patrón)))+1,1)=_xlfn.SINGLE(Trabajo3_Turno1_Código),1,IF(MID(_xlfn.SINGLE(Trabajo3_Patrón),MOD(C29-_xlfn.SINGLE(Trabajo3_DíaInicio),LEN(_xlfn.SINGLE(Trabajo3_Patrón)))+1,1)=_xlfn.SINGLE(Trabajo3_Turno2_Código),2,IF(MID(_xlfn.SINGLE(Trabajo3_Patrón),MOD(C29-_xlfn.SINGLE(Trabajo3_DíaInicio),LEN(_xlfn.SINGLE(Trabajo3_Patrón)))+1,1)=_xlfn.SINGLE(Trabajo3_Turno3_Código),3,""))))</f>
        <v>#NAME?</v>
      </c>
      <c r="D33" s="44" t="e">
        <f t="shared" ca="1" si="14"/>
        <v>#NAME?</v>
      </c>
      <c r="E33" s="44" t="e">
        <f t="shared" ca="1" si="14"/>
        <v>#NAME?</v>
      </c>
      <c r="F33" s="44" t="e">
        <f t="shared" ca="1" si="14"/>
        <v>#NAME?</v>
      </c>
      <c r="G33" s="44" t="e">
        <f t="shared" ca="1" si="14"/>
        <v>#NAME?</v>
      </c>
      <c r="H33" s="44" t="e">
        <f t="shared" ca="1" si="14"/>
        <v>#NAME?</v>
      </c>
      <c r="I33" s="44" t="e">
        <f t="shared" ca="1" si="14"/>
        <v>#NAME?</v>
      </c>
      <c r="J33" s="44" t="e">
        <f t="shared" ca="1" si="14"/>
        <v>#NAME?</v>
      </c>
      <c r="K33" s="44" t="e">
        <f t="shared" ca="1" si="14"/>
        <v>#NAME?</v>
      </c>
      <c r="L33" s="44" t="e">
        <f t="shared" ca="1" si="14"/>
        <v>#NAME?</v>
      </c>
      <c r="M33" s="44" t="e">
        <f t="shared" ca="1" si="14"/>
        <v>#NAME?</v>
      </c>
      <c r="N33" s="44" t="e">
        <f t="shared" ca="1" si="14"/>
        <v>#NAME?</v>
      </c>
      <c r="O33" s="44" t="e">
        <f t="shared" ca="1" si="14"/>
        <v>#NAME?</v>
      </c>
      <c r="P33" s="44" t="e">
        <f t="shared" ca="1" si="14"/>
        <v>#NAME?</v>
      </c>
      <c r="Q33" s="44" t="e">
        <f t="shared" ca="1" si="14"/>
        <v>#NAME?</v>
      </c>
      <c r="R33" s="44" t="e">
        <f t="shared" ca="1" si="14"/>
        <v>#NAME?</v>
      </c>
      <c r="S33" s="44" t="e">
        <f t="shared" ca="1" si="14"/>
        <v>#NAME?</v>
      </c>
      <c r="T33" s="44" t="e">
        <f t="shared" ca="1" si="14"/>
        <v>#NAME?</v>
      </c>
      <c r="U33" s="44" t="e">
        <f t="shared" ca="1" si="14"/>
        <v>#NAME?</v>
      </c>
      <c r="V33" s="44" t="e">
        <f t="shared" ca="1" si="14"/>
        <v>#NAME?</v>
      </c>
      <c r="W33" s="44" t="e">
        <f t="shared" ca="1" si="14"/>
        <v>#NAME?</v>
      </c>
      <c r="X33" s="44" t="e">
        <f t="shared" ca="1" si="14"/>
        <v>#NAME?</v>
      </c>
      <c r="Y33" s="44" t="e">
        <f t="shared" ca="1" si="14"/>
        <v>#NAME?</v>
      </c>
      <c r="Z33" s="44" t="e">
        <f t="shared" ca="1" si="14"/>
        <v>#NAME?</v>
      </c>
      <c r="AA33" s="44" t="e">
        <f t="shared" ca="1" si="14"/>
        <v>#NAME?</v>
      </c>
      <c r="AB33" s="44" t="e">
        <f t="shared" ca="1" si="14"/>
        <v>#NAME?</v>
      </c>
      <c r="AC33" s="44" t="e">
        <f t="shared" ca="1" si="14"/>
        <v>#NAME?</v>
      </c>
      <c r="AD33" s="44" t="e">
        <f t="shared" ca="1" si="14"/>
        <v>#NAME?</v>
      </c>
      <c r="AE33" s="44" t="e">
        <f t="shared" ca="1" si="14"/>
        <v>#NAME?</v>
      </c>
      <c r="AF33" s="44" t="e">
        <f t="shared" ca="1" si="14"/>
        <v>#NAME?</v>
      </c>
      <c r="AG33" s="44" t="e">
        <f t="shared" ca="1" si="14"/>
        <v>#NAME?</v>
      </c>
      <c r="AH33" s="44" t="e">
        <f t="shared" ca="1" si="14"/>
        <v>#NAME?</v>
      </c>
      <c r="AI33" s="44" t="e">
        <f t="shared" ca="1" si="14"/>
        <v>#NAME?</v>
      </c>
      <c r="AJ33" s="44" t="e">
        <f t="shared" ca="1" si="14"/>
        <v>#NAME?</v>
      </c>
      <c r="AK33" s="44" t="e">
        <f t="shared" ca="1" si="14"/>
        <v>#NAME?</v>
      </c>
      <c r="AL33" s="44" t="e">
        <f t="shared" ca="1" si="14"/>
        <v>#NAME?</v>
      </c>
      <c r="AM33" s="44" t="e">
        <f t="shared" ca="1" si="14"/>
        <v>#NAME?</v>
      </c>
    </row>
    <row r="34" spans="2:39" ht="12" customHeight="1"/>
    <row r="35" spans="2:39" s="12" customFormat="1" ht="18.95" customHeight="1">
      <c r="B35" s="48" t="e">
        <f ca="1">DATE(_xlfn.SINGLE(AñoCalendario),6,1)</f>
        <v>#NAME?</v>
      </c>
      <c r="C35" s="14" t="e">
        <f ca="1">IF(DAY(_xlfn.SINGLE(JunSun1))=1,"",IF(AND(YEAR(_xlfn.SINGLE(JunSun1)+1)=_xlfn.SINGLE(AñoCalendario),MONTH(_xlfn.SINGLE(JunSun1)+1)=6),_xlfn.SINGLE(JunSun1)+1,""))</f>
        <v>#NAME?</v>
      </c>
      <c r="D35" s="14" t="e">
        <f ca="1">IF(DAY(_xlfn.SINGLE(JunSun1))=1,"",IF(AND(YEAR(_xlfn.SINGLE(JunSun1)+2)=_xlfn.SINGLE(AñoCalendario),MONTH(_xlfn.SINGLE(JunSun1)+2)=6),_xlfn.SINGLE(JunSun1)+2,""))</f>
        <v>#NAME?</v>
      </c>
      <c r="E35" s="14" t="e">
        <f ca="1">IF(DAY(_xlfn.SINGLE(JunSun1))=1,"",IF(AND(YEAR(_xlfn.SINGLE(JunSun1)+3)=_xlfn.SINGLE(AñoCalendario),MONTH(_xlfn.SINGLE(JunSun1)+3)=6),_xlfn.SINGLE(JunSun1)+3,""))</f>
        <v>#NAME?</v>
      </c>
      <c r="F35" s="14" t="e">
        <f ca="1">IF(DAY(_xlfn.SINGLE(JunSun1))=1,"",IF(AND(YEAR(_xlfn.SINGLE(JunSun1)+4)=_xlfn.SINGLE(AñoCalendario),MONTH(_xlfn.SINGLE(JunSun1)+4)=6),_xlfn.SINGLE(JunSun1)+4,""))</f>
        <v>#NAME?</v>
      </c>
      <c r="G35" s="14" t="e">
        <f ca="1">IF(DAY(_xlfn.SINGLE(JunSun1))=1,"",IF(AND(YEAR(_xlfn.SINGLE(JunSun1)+5)=_xlfn.SINGLE(AñoCalendario),MONTH(_xlfn.SINGLE(JunSun1)+5)=6),_xlfn.SINGLE(JunSun1)+5,""))</f>
        <v>#NAME?</v>
      </c>
      <c r="H35" s="14" t="e">
        <f ca="1">IF(DAY(_xlfn.SINGLE(JunSun1))=1,"",IF(AND(YEAR(_xlfn.SINGLE(JunSun1)+6)=_xlfn.SINGLE(AñoCalendario),MONTH(_xlfn.SINGLE(JunSun1)+6)=6),_xlfn.SINGLE(JunSun1)+6,""))</f>
        <v>#NAME?</v>
      </c>
      <c r="I35" s="14" t="e">
        <f ca="1">_xlfn.SINGLE(IF(DAY(_xlfn.SINGLE(JunSun1))=1,IF(AND(YEAR(_xlfn.SINGLE(JunSun1))=_xlfn.SINGLE(AñoCalendario),MONTH(_xlfn.SINGLE(JunSun1))=6),JunSun1,""),IF(AND(YEAR(_xlfn.SINGLE(JunSun1)+7)=_xlfn.SINGLE(AñoCalendario),MONTH(_xlfn.SINGLE(JunSun1)+7)=6),_xlfn.SINGLE(JunSun1)+7,"")))</f>
        <v>#NAME?</v>
      </c>
      <c r="J35" s="14" t="e">
        <f ca="1">IF(DAY(_xlfn.SINGLE(JunSun1))=1,IF(AND(YEAR(_xlfn.SINGLE(JunSun1)+1)=_xlfn.SINGLE(AñoCalendario),MONTH(_xlfn.SINGLE(JunSun1)+1)=6),_xlfn.SINGLE(JunSun1)+1,""),IF(AND(YEAR(_xlfn.SINGLE(JunSun1)+8)=_xlfn.SINGLE(AñoCalendario),MONTH(_xlfn.SINGLE(JunSun1)+8)=6),_xlfn.SINGLE(JunSun1)+8,""))</f>
        <v>#NAME?</v>
      </c>
      <c r="K35" s="14" t="e">
        <f ca="1">IF(DAY(_xlfn.SINGLE(JunSun1))=1,IF(AND(YEAR(_xlfn.SINGLE(JunSun1)+2)=_xlfn.SINGLE(AñoCalendario),MONTH(_xlfn.SINGLE(JunSun1)+2)=6),_xlfn.SINGLE(JunSun1)+2,""),IF(AND(YEAR(_xlfn.SINGLE(JunSun1)+9)=_xlfn.SINGLE(AñoCalendario),MONTH(_xlfn.SINGLE(JunSun1)+9)=6),_xlfn.SINGLE(JunSun1)+9,""))</f>
        <v>#NAME?</v>
      </c>
      <c r="L35" s="14" t="e">
        <f ca="1">IF(DAY(_xlfn.SINGLE(JunSun1))=1,IF(AND(YEAR(_xlfn.SINGLE(JunSun1)+3)=_xlfn.SINGLE(AñoCalendario),MONTH(_xlfn.SINGLE(JunSun1)+3)=6),_xlfn.SINGLE(JunSun1)+3,""),IF(AND(YEAR(_xlfn.SINGLE(JunSun1)+10)=_xlfn.SINGLE(AñoCalendario),MONTH(_xlfn.SINGLE(JunSun1)+10)=6),_xlfn.SINGLE(JunSun1)+10,""))</f>
        <v>#NAME?</v>
      </c>
      <c r="M35" s="14" t="e">
        <f ca="1">IF(DAY(_xlfn.SINGLE(JunSun1))=1,IF(AND(YEAR(_xlfn.SINGLE(JunSun1)+4)=_xlfn.SINGLE(AñoCalendario),MONTH(_xlfn.SINGLE(JunSun1)+4)=6),_xlfn.SINGLE(JunSun1)+4,""),IF(AND(YEAR(_xlfn.SINGLE(JunSun1)+11)=_xlfn.SINGLE(AñoCalendario),MONTH(_xlfn.SINGLE(JunSun1)+11)=6),_xlfn.SINGLE(JunSun1)+11,""))</f>
        <v>#NAME?</v>
      </c>
      <c r="N35" s="14" t="e">
        <f ca="1">IF(DAY(_xlfn.SINGLE(JunSun1))=1,IF(AND(YEAR(_xlfn.SINGLE(JunSun1)+5)=_xlfn.SINGLE(AñoCalendario),MONTH(_xlfn.SINGLE(JunSun1)+5)=6),_xlfn.SINGLE(JunSun1)+5,""),IF(AND(YEAR(_xlfn.SINGLE(JunSun1)+12)=_xlfn.SINGLE(AñoCalendario),MONTH(_xlfn.SINGLE(JunSun1)+12)=6),_xlfn.SINGLE(JunSun1)+12,""))</f>
        <v>#NAME?</v>
      </c>
      <c r="O35" s="14" t="e">
        <f ca="1">IF(DAY(_xlfn.SINGLE(JunSun1))=1,IF(AND(YEAR(_xlfn.SINGLE(JunSun1)+6)=_xlfn.SINGLE(AñoCalendario),MONTH(_xlfn.SINGLE(JunSun1)+6)=6),_xlfn.SINGLE(JunSun1)+6,""),IF(AND(YEAR(_xlfn.SINGLE(JunSun1)+13)=_xlfn.SINGLE(AñoCalendario),MONTH(_xlfn.SINGLE(JunSun1)+13)=6),_xlfn.SINGLE(JunSun1)+13,""))</f>
        <v>#NAME?</v>
      </c>
      <c r="P35" s="14" t="e">
        <f ca="1">IF(DAY(_xlfn.SINGLE(JunSun1))=1,IF(AND(YEAR(_xlfn.SINGLE(JunSun1)+7)=_xlfn.SINGLE(AñoCalendario),MONTH(_xlfn.SINGLE(JunSun1)+7)=6),_xlfn.SINGLE(JunSun1)+7,""),IF(AND(YEAR(_xlfn.SINGLE(JunSun1)+14)=_xlfn.SINGLE(AñoCalendario),MONTH(_xlfn.SINGLE(JunSun1)+14)=6),_xlfn.SINGLE(JunSun1)+14,""))</f>
        <v>#NAME?</v>
      </c>
      <c r="Q35" s="14" t="e">
        <f ca="1">IF(DAY(_xlfn.SINGLE(JunSun1))=1,IF(AND(YEAR(_xlfn.SINGLE(JunSun1)+8)=_xlfn.SINGLE(AñoCalendario),MONTH(_xlfn.SINGLE(JunSun1)+8)=6),_xlfn.SINGLE(JunSun1)+8,""),IF(AND(YEAR(_xlfn.SINGLE(JunSun1)+15)=_xlfn.SINGLE(AñoCalendario),MONTH(_xlfn.SINGLE(JunSun1)+15)=6),_xlfn.SINGLE(JunSun1)+15,""))</f>
        <v>#NAME?</v>
      </c>
      <c r="R35" s="14" t="e">
        <f ca="1">IF(DAY(_xlfn.SINGLE(JunSun1))=1,IF(AND(YEAR(_xlfn.SINGLE(JunSun1)+9)=_xlfn.SINGLE(AñoCalendario),MONTH(_xlfn.SINGLE(JunSun1)+9)=6),_xlfn.SINGLE(JunSun1)+9,""),IF(AND(YEAR(_xlfn.SINGLE(JunSun1)+16)=_xlfn.SINGLE(AñoCalendario),MONTH(_xlfn.SINGLE(JunSun1)+16)=6),_xlfn.SINGLE(JunSun1)+16,""))</f>
        <v>#NAME?</v>
      </c>
      <c r="S35" s="14" t="e">
        <f ca="1">IF(DAY(_xlfn.SINGLE(JunSun1))=1,IF(AND(YEAR(_xlfn.SINGLE(JunSun1)+10)=_xlfn.SINGLE(AñoCalendario),MONTH(_xlfn.SINGLE(JunSun1)+10)=6),_xlfn.SINGLE(JunSun1)+10,""),IF(AND(YEAR(_xlfn.SINGLE(JunSun1)+17)=_xlfn.SINGLE(AñoCalendario),MONTH(_xlfn.SINGLE(JunSun1)+17)=6),_xlfn.SINGLE(JunSun1)+17,""))</f>
        <v>#NAME?</v>
      </c>
      <c r="T35" s="14" t="e">
        <f ca="1">IF(DAY(_xlfn.SINGLE(JunSun1))=1,IF(AND(YEAR(_xlfn.SINGLE(JunSun1)+11)=_xlfn.SINGLE(AñoCalendario),MONTH(_xlfn.SINGLE(JunSun1)+11)=6),_xlfn.SINGLE(JunSun1)+11,""),IF(AND(YEAR(_xlfn.SINGLE(JunSun1)+18)=_xlfn.SINGLE(AñoCalendario),MONTH(_xlfn.SINGLE(JunSun1)+18)=6),_xlfn.SINGLE(JunSun1)+18,""))</f>
        <v>#NAME?</v>
      </c>
      <c r="U35" s="14" t="e">
        <f ca="1">IF(DAY(_xlfn.SINGLE(JunSun1))=1,IF(AND(YEAR(_xlfn.SINGLE(JunSun1)+12)=_xlfn.SINGLE(AñoCalendario),MONTH(_xlfn.SINGLE(JunSun1)+12)=6),_xlfn.SINGLE(JunSun1)+12,""),IF(AND(YEAR(_xlfn.SINGLE(JunSun1)+19)=_xlfn.SINGLE(AñoCalendario),MONTH(_xlfn.SINGLE(JunSun1)+19)=6),_xlfn.SINGLE(JunSun1)+19,""))</f>
        <v>#NAME?</v>
      </c>
      <c r="V35" s="14" t="e">
        <f ca="1">IF(DAY(_xlfn.SINGLE(JunSun1))=1,IF(AND(YEAR(_xlfn.SINGLE(JunSun1)+13)=_xlfn.SINGLE(AñoCalendario),MONTH(_xlfn.SINGLE(JunSun1)+13)=6),_xlfn.SINGLE(JunSun1)+13,""),IF(AND(YEAR(_xlfn.SINGLE(JunSun1)+20)=_xlfn.SINGLE(AñoCalendario),MONTH(_xlfn.SINGLE(JunSun1)+20)=6),_xlfn.SINGLE(JunSun1)+20,""))</f>
        <v>#NAME?</v>
      </c>
      <c r="W35" s="14" t="e">
        <f ca="1">IF(DAY(_xlfn.SINGLE(JunSun1))=1,IF(AND(YEAR(_xlfn.SINGLE(JunSun1)+14)=_xlfn.SINGLE(AñoCalendario),MONTH(_xlfn.SINGLE(JunSun1)+14)=6),_xlfn.SINGLE(JunSun1)+14,""),IF(AND(YEAR(_xlfn.SINGLE(JunSun1)+21)=_xlfn.SINGLE(AñoCalendario),MONTH(_xlfn.SINGLE(JunSun1)+21)=6),_xlfn.SINGLE(JunSun1)+21,""))</f>
        <v>#NAME?</v>
      </c>
      <c r="X35" s="14" t="e">
        <f ca="1">IF(DAY(_xlfn.SINGLE(JunSun1))=1,IF(AND(YEAR(_xlfn.SINGLE(JunSun1)+15)=_xlfn.SINGLE(AñoCalendario),MONTH(_xlfn.SINGLE(JunSun1)+15)=6),_xlfn.SINGLE(JunSun1)+15,""),IF(AND(YEAR(_xlfn.SINGLE(JunSun1)+22)=_xlfn.SINGLE(AñoCalendario),MONTH(_xlfn.SINGLE(JunSun1)+22)=6),_xlfn.SINGLE(JunSun1)+22,""))</f>
        <v>#NAME?</v>
      </c>
      <c r="Y35" s="14" t="e">
        <f ca="1">IF(DAY(_xlfn.SINGLE(JunSun1))=1,IF(AND(YEAR(_xlfn.SINGLE(JunSun1)+16)=_xlfn.SINGLE(AñoCalendario),MONTH(_xlfn.SINGLE(JunSun1)+16)=6),_xlfn.SINGLE(JunSun1)+16,""),IF(AND(YEAR(_xlfn.SINGLE(JunSun1)+23)=_xlfn.SINGLE(AñoCalendario),MONTH(_xlfn.SINGLE(JunSun1)+23)=6),_xlfn.SINGLE(JunSun1)+23,""))</f>
        <v>#NAME?</v>
      </c>
      <c r="Z35" s="14" t="e">
        <f ca="1">IF(DAY(_xlfn.SINGLE(JunSun1))=1,IF(AND(YEAR(_xlfn.SINGLE(JunSun1)+17)=_xlfn.SINGLE(AñoCalendario),MONTH(_xlfn.SINGLE(JunSun1)+17)=6),_xlfn.SINGLE(JunSun1)+17,""),IF(AND(YEAR(_xlfn.SINGLE(JunSun1)+24)=_xlfn.SINGLE(AñoCalendario),MONTH(_xlfn.SINGLE(JunSun1)+24)=6),_xlfn.SINGLE(JunSun1)+24,""))</f>
        <v>#NAME?</v>
      </c>
      <c r="AA35" s="14" t="e">
        <f ca="1">IF(DAY(_xlfn.SINGLE(JunSun1))=1,IF(AND(YEAR(_xlfn.SINGLE(JunSun1)+18)=_xlfn.SINGLE(AñoCalendario),MONTH(_xlfn.SINGLE(JunSun1)+18)=6),_xlfn.SINGLE(JunSun1)+18,""),IF(AND(YEAR(_xlfn.SINGLE(JunSun1)+25)=_xlfn.SINGLE(AñoCalendario),MONTH(_xlfn.SINGLE(JunSun1)+25)=6),_xlfn.SINGLE(JunSun1)+25,""))</f>
        <v>#NAME?</v>
      </c>
      <c r="AB35" s="14" t="e">
        <f ca="1">IF(DAY(_xlfn.SINGLE(JunSun1))=1,IF(AND(YEAR(_xlfn.SINGLE(JunSun1)+19)=_xlfn.SINGLE(AñoCalendario),MONTH(_xlfn.SINGLE(JunSun1)+19)=6),_xlfn.SINGLE(JunSun1)+19,""),IF(AND(YEAR(_xlfn.SINGLE(JunSun1)+26)=_xlfn.SINGLE(AñoCalendario),MONTH(_xlfn.SINGLE(JunSun1)+26)=6),_xlfn.SINGLE(JunSun1)+26,""))</f>
        <v>#NAME?</v>
      </c>
      <c r="AC35" s="14" t="e">
        <f ca="1">IF(DAY(_xlfn.SINGLE(JunSun1))=1,IF(AND(YEAR(_xlfn.SINGLE(JunSun1)+20)=_xlfn.SINGLE(AñoCalendario),MONTH(_xlfn.SINGLE(JunSun1)+20)=6),_xlfn.SINGLE(JunSun1)+20,""),IF(AND(YEAR(_xlfn.SINGLE(JunSun1)+27)=_xlfn.SINGLE(AñoCalendario),MONTH(_xlfn.SINGLE(JunSun1)+27)=6),_xlfn.SINGLE(JunSun1)+27,""))</f>
        <v>#NAME?</v>
      </c>
      <c r="AD35" s="14" t="e">
        <f ca="1">IF(DAY(_xlfn.SINGLE(JunSun1))=1,IF(AND(YEAR(_xlfn.SINGLE(JunSun1)+21)=_xlfn.SINGLE(AñoCalendario),MONTH(_xlfn.SINGLE(JunSun1)+21)=6),_xlfn.SINGLE(JunSun1)+21,""),IF(AND(YEAR(_xlfn.SINGLE(JunSun1)+28)=_xlfn.SINGLE(AñoCalendario),MONTH(_xlfn.SINGLE(JunSun1)+28)=6),_xlfn.SINGLE(JunSun1)+28,""))</f>
        <v>#NAME?</v>
      </c>
      <c r="AE35" s="14" t="e">
        <f ca="1">IF(DAY(_xlfn.SINGLE(JunSun1))=1,IF(AND(YEAR(_xlfn.SINGLE(JunSun1)+22)=_xlfn.SINGLE(AñoCalendario),MONTH(_xlfn.SINGLE(JunSun1)+22)=6),_xlfn.SINGLE(JunSun1)+22,""),IF(AND(YEAR(_xlfn.SINGLE(JunSun1)+29)=_xlfn.SINGLE(AñoCalendario),MONTH(_xlfn.SINGLE(JunSun1)+29)=6),_xlfn.SINGLE(JunSun1)+29,""))</f>
        <v>#NAME?</v>
      </c>
      <c r="AF35" s="14" t="e">
        <f ca="1">IF(DAY(_xlfn.SINGLE(JunSun1))=1,IF(AND(YEAR(_xlfn.SINGLE(JunSun1)+23)=_xlfn.SINGLE(AñoCalendario),MONTH(_xlfn.SINGLE(JunSun1)+23)=6),_xlfn.SINGLE(JunSun1)+23,""),IF(AND(YEAR(_xlfn.SINGLE(JunSun1)+30)=_xlfn.SINGLE(AñoCalendario),MONTH(_xlfn.SINGLE(JunSun1)+30)=6),_xlfn.SINGLE(JunSun1)+30,""))</f>
        <v>#NAME?</v>
      </c>
      <c r="AG35" s="14" t="e">
        <f ca="1">IF(DAY(_xlfn.SINGLE(JunSun1))=1,IF(AND(YEAR(_xlfn.SINGLE(JunSun1)+24)=_xlfn.SINGLE(AñoCalendario),MONTH(_xlfn.SINGLE(JunSun1)+24)=6),_xlfn.SINGLE(JunSun1)+24,""),IF(AND(YEAR(_xlfn.SINGLE(JunSun1)+31)=_xlfn.SINGLE(AñoCalendario),MONTH(_xlfn.SINGLE(JunSun1)+31)=6),_xlfn.SINGLE(JunSun1)+31,""))</f>
        <v>#NAME?</v>
      </c>
      <c r="AH35" s="14" t="e">
        <f ca="1">IF(DAY(_xlfn.SINGLE(JunSun1))=1,IF(AND(YEAR(_xlfn.SINGLE(JunSun1)+25)=_xlfn.SINGLE(AñoCalendario),MONTH(_xlfn.SINGLE(JunSun1)+25)=6),_xlfn.SINGLE(JunSun1)+25,""),IF(AND(YEAR(_xlfn.SINGLE(JunSun1)+32)=_xlfn.SINGLE(AñoCalendario),MONTH(_xlfn.SINGLE(JunSun1)+32)=6),_xlfn.SINGLE(JunSun1)+32,""))</f>
        <v>#NAME?</v>
      </c>
      <c r="AI35" s="14" t="e">
        <f ca="1">IF(DAY(_xlfn.SINGLE(JunSun1))=1,IF(AND(YEAR(_xlfn.SINGLE(JunSun1)+26)=_xlfn.SINGLE(AñoCalendario),MONTH(_xlfn.SINGLE(JunSun1)+26)=6),_xlfn.SINGLE(JunSun1)+26,""),IF(AND(YEAR(_xlfn.SINGLE(JunSun1)+33)=_xlfn.SINGLE(AñoCalendario),MONTH(_xlfn.SINGLE(JunSun1)+33)=6),_xlfn.SINGLE(JunSun1)+33,""))</f>
        <v>#NAME?</v>
      </c>
      <c r="AJ35" s="14" t="e">
        <f ca="1">IF(DAY(_xlfn.SINGLE(JunSun1))=1,IF(AND(YEAR(_xlfn.SINGLE(JunSun1)+27)=_xlfn.SINGLE(AñoCalendario),MONTH(_xlfn.SINGLE(JunSun1)+27)=6),_xlfn.SINGLE(JunSun1)+27,""),IF(AND(YEAR(_xlfn.SINGLE(JunSun1)+34)=_xlfn.SINGLE(AñoCalendario),MONTH(_xlfn.SINGLE(JunSun1)+34)=6),_xlfn.SINGLE(JunSun1)+34,""))</f>
        <v>#NAME?</v>
      </c>
      <c r="AK35" s="14" t="e">
        <f ca="1">IF(DAY(_xlfn.SINGLE(JunSun1))=1,IF(AND(YEAR(_xlfn.SINGLE(JunSun1)+28)=_xlfn.SINGLE(AñoCalendario),MONTH(_xlfn.SINGLE(JunSun1)+28)=6),_xlfn.SINGLE(JunSun1)+28,""),IF(AND(YEAR(_xlfn.SINGLE(JunSun1)+35)=_xlfn.SINGLE(AñoCalendario),MONTH(_xlfn.SINGLE(JunSun1)+35)=6),_xlfn.SINGLE(JunSun1)+35,""))</f>
        <v>#NAME?</v>
      </c>
      <c r="AL35" s="14" t="e">
        <f ca="1">IF(DAY(_xlfn.SINGLE(JunSun1))=1,IF(AND(YEAR(_xlfn.SINGLE(JunSun1)+29)=_xlfn.SINGLE(AñoCalendario),MONTH(_xlfn.SINGLE(JunSun1)+29)=6),_xlfn.SINGLE(JunSun1)+29,""),IF(AND(YEAR(_xlfn.SINGLE(JunSun1)+36)=_xlfn.SINGLE(AñoCalendario),MONTH(_xlfn.SINGLE(JunSun1)+36)=6),_xlfn.SINGLE(JunSun1)+36,""))</f>
        <v>#NAME?</v>
      </c>
      <c r="AM35" s="15" t="e">
        <f ca="1">IF(DAY(_xlfn.SINGLE(JunSun1))=1,IF(AND(YEAR(_xlfn.SINGLE(JunSun1)+30)=_xlfn.SINGLE(AñoCalendario),MONTH(_xlfn.SINGLE(JunSun1)+30)=6),_xlfn.SINGLE(JunSun1)+30,""),IF(AND(YEAR(_xlfn.SINGLE(JunSun1)+37)=_xlfn.SINGLE(AñoCalendario),MONTH(_xlfn.SINGLE(JunSun1)+37)=6),_xlfn.SINGLE(JunSun1)+37,""))</f>
        <v>#NAME?</v>
      </c>
    </row>
    <row r="36" spans="2:39" s="12" customFormat="1" ht="18.95" customHeight="1">
      <c r="B36" s="49"/>
      <c r="C36" s="13" t="s">
        <v>0</v>
      </c>
      <c r="D36" s="13" t="s">
        <v>1</v>
      </c>
      <c r="E36" s="13" t="s">
        <v>2</v>
      </c>
      <c r="F36" s="13" t="s">
        <v>3</v>
      </c>
      <c r="G36" s="13" t="s">
        <v>4</v>
      </c>
      <c r="H36" s="13" t="s">
        <v>5</v>
      </c>
      <c r="I36" s="13" t="s">
        <v>6</v>
      </c>
      <c r="J36" s="13" t="s">
        <v>0</v>
      </c>
      <c r="K36" s="13" t="s">
        <v>1</v>
      </c>
      <c r="L36" s="13" t="s">
        <v>2</v>
      </c>
      <c r="M36" s="13" t="s">
        <v>3</v>
      </c>
      <c r="N36" s="13" t="s">
        <v>4</v>
      </c>
      <c r="O36" s="13" t="s">
        <v>5</v>
      </c>
      <c r="P36" s="13" t="s">
        <v>6</v>
      </c>
      <c r="Q36" s="13" t="s">
        <v>0</v>
      </c>
      <c r="R36" s="13" t="s">
        <v>1</v>
      </c>
      <c r="S36" s="13" t="s">
        <v>2</v>
      </c>
      <c r="T36" s="13" t="s">
        <v>3</v>
      </c>
      <c r="U36" s="13" t="s">
        <v>4</v>
      </c>
      <c r="V36" s="13" t="s">
        <v>5</v>
      </c>
      <c r="W36" s="13" t="s">
        <v>6</v>
      </c>
      <c r="X36" s="13" t="s">
        <v>0</v>
      </c>
      <c r="Y36" s="13" t="s">
        <v>1</v>
      </c>
      <c r="Z36" s="13" t="s">
        <v>2</v>
      </c>
      <c r="AA36" s="13" t="s">
        <v>3</v>
      </c>
      <c r="AB36" s="13" t="s">
        <v>4</v>
      </c>
      <c r="AC36" s="13" t="s">
        <v>5</v>
      </c>
      <c r="AD36" s="13" t="s">
        <v>6</v>
      </c>
      <c r="AE36" s="13" t="s">
        <v>0</v>
      </c>
      <c r="AF36" s="13" t="s">
        <v>1</v>
      </c>
      <c r="AG36" s="13" t="s">
        <v>2</v>
      </c>
      <c r="AH36" s="13" t="s">
        <v>3</v>
      </c>
      <c r="AI36" s="13" t="s">
        <v>4</v>
      </c>
      <c r="AJ36" s="13" t="s">
        <v>5</v>
      </c>
      <c r="AK36" s="13" t="s">
        <v>6</v>
      </c>
      <c r="AL36" s="13" t="s">
        <v>0</v>
      </c>
      <c r="AM36" s="16" t="s">
        <v>1</v>
      </c>
    </row>
    <row r="37" spans="2:39" ht="18.95" customHeight="1">
      <c r="B37" s="10" t="e">
        <f ca="1">_xlfn.SINGLE(IF(_xlfn.SINGLE(Trabajo1_Nombre)="","",Trabajo1_Nombre))</f>
        <v>#NAME?</v>
      </c>
      <c r="C37" s="43" t="e">
        <f t="shared" ref="C37:AM37" ca="1" si="15">IF(OR(NOT(ISNUMBER(C35)),C35&lt;_xlfn.SINGLE(Trabajo1_DíaInicio)),"",IF(MID(_xlfn.SINGLE(Trabajo1_Patrón),MOD(C35-_xlfn.SINGLE(Trabajo1_DíaInicio),LEN(_xlfn.SINGLE(Trabajo1_Patrón)))+1,1)=_xlfn.SINGLE(Trabajo1_Turno1_Código),1,IF(MID(_xlfn.SINGLE(Trabajo1_Patrón),MOD(C35-_xlfn.SINGLE(Trabajo1_DíaInicio),LEN(_xlfn.SINGLE(Trabajo1_Patrón)))+1,1)=_xlfn.SINGLE(Trabajo1_Turno2_Código),2,IF(MID(_xlfn.SINGLE(Trabajo1_Patrón),MOD(C35-_xlfn.SINGLE(Trabajo1_DíaInicio),LEN(_xlfn.SINGLE(Trabajo1_Patrón)))+1,1)=_xlfn.SINGLE(Trabajo1_Turno3_Código),3,""))))</f>
        <v>#NAME?</v>
      </c>
      <c r="D37" s="43" t="e">
        <f t="shared" ca="1" si="15"/>
        <v>#NAME?</v>
      </c>
      <c r="E37" s="43" t="e">
        <f t="shared" ca="1" si="15"/>
        <v>#NAME?</v>
      </c>
      <c r="F37" s="43" t="e">
        <f t="shared" ca="1" si="15"/>
        <v>#NAME?</v>
      </c>
      <c r="G37" s="43" t="e">
        <f t="shared" ca="1" si="15"/>
        <v>#NAME?</v>
      </c>
      <c r="H37" s="43" t="e">
        <f t="shared" ca="1" si="15"/>
        <v>#NAME?</v>
      </c>
      <c r="I37" s="43" t="e">
        <f t="shared" ca="1" si="15"/>
        <v>#NAME?</v>
      </c>
      <c r="J37" s="43" t="e">
        <f t="shared" ca="1" si="15"/>
        <v>#NAME?</v>
      </c>
      <c r="K37" s="43" t="e">
        <f t="shared" ca="1" si="15"/>
        <v>#NAME?</v>
      </c>
      <c r="L37" s="43" t="e">
        <f t="shared" ca="1" si="15"/>
        <v>#NAME?</v>
      </c>
      <c r="M37" s="43" t="e">
        <f t="shared" ca="1" si="15"/>
        <v>#NAME?</v>
      </c>
      <c r="N37" s="43" t="e">
        <f t="shared" ca="1" si="15"/>
        <v>#NAME?</v>
      </c>
      <c r="O37" s="43" t="e">
        <f t="shared" ca="1" si="15"/>
        <v>#NAME?</v>
      </c>
      <c r="P37" s="43" t="e">
        <f t="shared" ca="1" si="15"/>
        <v>#NAME?</v>
      </c>
      <c r="Q37" s="43" t="e">
        <f t="shared" ca="1" si="15"/>
        <v>#NAME?</v>
      </c>
      <c r="R37" s="43" t="e">
        <f t="shared" ca="1" si="15"/>
        <v>#NAME?</v>
      </c>
      <c r="S37" s="43" t="e">
        <f t="shared" ca="1" si="15"/>
        <v>#NAME?</v>
      </c>
      <c r="T37" s="43" t="e">
        <f t="shared" ca="1" si="15"/>
        <v>#NAME?</v>
      </c>
      <c r="U37" s="43" t="e">
        <f t="shared" ca="1" si="15"/>
        <v>#NAME?</v>
      </c>
      <c r="V37" s="43" t="e">
        <f t="shared" ca="1" si="15"/>
        <v>#NAME?</v>
      </c>
      <c r="W37" s="43" t="e">
        <f t="shared" ca="1" si="15"/>
        <v>#NAME?</v>
      </c>
      <c r="X37" s="43" t="e">
        <f t="shared" ca="1" si="15"/>
        <v>#NAME?</v>
      </c>
      <c r="Y37" s="43" t="e">
        <f t="shared" ca="1" si="15"/>
        <v>#NAME?</v>
      </c>
      <c r="Z37" s="43" t="e">
        <f t="shared" ca="1" si="15"/>
        <v>#NAME?</v>
      </c>
      <c r="AA37" s="43" t="e">
        <f t="shared" ca="1" si="15"/>
        <v>#NAME?</v>
      </c>
      <c r="AB37" s="43" t="e">
        <f t="shared" ca="1" si="15"/>
        <v>#NAME?</v>
      </c>
      <c r="AC37" s="43" t="e">
        <f t="shared" ca="1" si="15"/>
        <v>#NAME?</v>
      </c>
      <c r="AD37" s="43" t="e">
        <f t="shared" ca="1" si="15"/>
        <v>#NAME?</v>
      </c>
      <c r="AE37" s="43" t="e">
        <f t="shared" ca="1" si="15"/>
        <v>#NAME?</v>
      </c>
      <c r="AF37" s="43" t="e">
        <f t="shared" ca="1" si="15"/>
        <v>#NAME?</v>
      </c>
      <c r="AG37" s="43" t="e">
        <f t="shared" ca="1" si="15"/>
        <v>#NAME?</v>
      </c>
      <c r="AH37" s="43" t="e">
        <f t="shared" ca="1" si="15"/>
        <v>#NAME?</v>
      </c>
      <c r="AI37" s="43" t="e">
        <f t="shared" ca="1" si="15"/>
        <v>#NAME?</v>
      </c>
      <c r="AJ37" s="43" t="e">
        <f t="shared" ca="1" si="15"/>
        <v>#NAME?</v>
      </c>
      <c r="AK37" s="43" t="e">
        <f t="shared" ca="1" si="15"/>
        <v>#NAME?</v>
      </c>
      <c r="AL37" s="43" t="e">
        <f t="shared" ca="1" si="15"/>
        <v>#NAME?</v>
      </c>
      <c r="AM37" s="43" t="e">
        <f t="shared" ca="1" si="15"/>
        <v>#NAME?</v>
      </c>
    </row>
    <row r="38" spans="2:39" ht="18.95" customHeight="1">
      <c r="B38" s="11" t="e">
        <f ca="1">_xlfn.SINGLE(IF(_xlfn.SINGLE(Trabajo2_Nombre)="","",Trabajo2_Nombre))</f>
        <v>#NAME?</v>
      </c>
      <c r="C38" s="44" t="e">
        <f t="shared" ref="C38:AM38" ca="1" si="16">IF(OR(NOT(ISNUMBER(C35)),C35&lt;_xlfn.SINGLE(Trabajo2_DíaInicio)),"",IF(MID(_xlfn.SINGLE(Trabajo2_Patrón),MOD(C35-_xlfn.SINGLE(Trabajo2_DíaInicio),LEN(_xlfn.SINGLE(Trabajo2_Patrón)))+1,1)=_xlfn.SINGLE(Trabajo2_Turno1_Código),1,IF(MID(_xlfn.SINGLE(Trabajo2_Patrón),MOD(C35-_xlfn.SINGLE(Trabajo2_DíaInicio),LEN(_xlfn.SINGLE(Trabajo2_Patrón)))+1,1)=_xlfn.SINGLE(Trabajo2_Turno2_Código),2,IF(MID(_xlfn.SINGLE(Trabajo2_Patrón),MOD(C35-_xlfn.SINGLE(Trabajo2_DíaInicio),LEN(_xlfn.SINGLE(Trabajo2_Patrón)))+1,1)=_xlfn.SINGLE(Trabajo2_Turno3_Código),3,""))))</f>
        <v>#NAME?</v>
      </c>
      <c r="D38" s="44" t="e">
        <f t="shared" ca="1" si="16"/>
        <v>#NAME?</v>
      </c>
      <c r="E38" s="44" t="e">
        <f t="shared" ca="1" si="16"/>
        <v>#NAME?</v>
      </c>
      <c r="F38" s="44" t="e">
        <f t="shared" ca="1" si="16"/>
        <v>#NAME?</v>
      </c>
      <c r="G38" s="44" t="e">
        <f t="shared" ca="1" si="16"/>
        <v>#NAME?</v>
      </c>
      <c r="H38" s="44" t="e">
        <f t="shared" ca="1" si="16"/>
        <v>#NAME?</v>
      </c>
      <c r="I38" s="44" t="e">
        <f t="shared" ca="1" si="16"/>
        <v>#NAME?</v>
      </c>
      <c r="J38" s="44" t="e">
        <f t="shared" ca="1" si="16"/>
        <v>#NAME?</v>
      </c>
      <c r="K38" s="44" t="e">
        <f t="shared" ca="1" si="16"/>
        <v>#NAME?</v>
      </c>
      <c r="L38" s="44" t="e">
        <f t="shared" ca="1" si="16"/>
        <v>#NAME?</v>
      </c>
      <c r="M38" s="44" t="e">
        <f t="shared" ca="1" si="16"/>
        <v>#NAME?</v>
      </c>
      <c r="N38" s="44" t="e">
        <f t="shared" ca="1" si="16"/>
        <v>#NAME?</v>
      </c>
      <c r="O38" s="44" t="e">
        <f t="shared" ca="1" si="16"/>
        <v>#NAME?</v>
      </c>
      <c r="P38" s="44" t="e">
        <f t="shared" ca="1" si="16"/>
        <v>#NAME?</v>
      </c>
      <c r="Q38" s="44" t="e">
        <f t="shared" ca="1" si="16"/>
        <v>#NAME?</v>
      </c>
      <c r="R38" s="44" t="e">
        <f t="shared" ca="1" si="16"/>
        <v>#NAME?</v>
      </c>
      <c r="S38" s="44" t="e">
        <f t="shared" ca="1" si="16"/>
        <v>#NAME?</v>
      </c>
      <c r="T38" s="44" t="e">
        <f t="shared" ca="1" si="16"/>
        <v>#NAME?</v>
      </c>
      <c r="U38" s="44" t="e">
        <f t="shared" ca="1" si="16"/>
        <v>#NAME?</v>
      </c>
      <c r="V38" s="44" t="e">
        <f t="shared" ca="1" si="16"/>
        <v>#NAME?</v>
      </c>
      <c r="W38" s="44" t="e">
        <f t="shared" ca="1" si="16"/>
        <v>#NAME?</v>
      </c>
      <c r="X38" s="44" t="e">
        <f t="shared" ca="1" si="16"/>
        <v>#NAME?</v>
      </c>
      <c r="Y38" s="44" t="e">
        <f t="shared" ca="1" si="16"/>
        <v>#NAME?</v>
      </c>
      <c r="Z38" s="44" t="e">
        <f t="shared" ca="1" si="16"/>
        <v>#NAME?</v>
      </c>
      <c r="AA38" s="44" t="e">
        <f t="shared" ca="1" si="16"/>
        <v>#NAME?</v>
      </c>
      <c r="AB38" s="44" t="e">
        <f t="shared" ca="1" si="16"/>
        <v>#NAME?</v>
      </c>
      <c r="AC38" s="44" t="e">
        <f t="shared" ca="1" si="16"/>
        <v>#NAME?</v>
      </c>
      <c r="AD38" s="44" t="e">
        <f t="shared" ca="1" si="16"/>
        <v>#NAME?</v>
      </c>
      <c r="AE38" s="44" t="e">
        <f t="shared" ca="1" si="16"/>
        <v>#NAME?</v>
      </c>
      <c r="AF38" s="44" t="e">
        <f t="shared" ca="1" si="16"/>
        <v>#NAME?</v>
      </c>
      <c r="AG38" s="44" t="e">
        <f t="shared" ca="1" si="16"/>
        <v>#NAME?</v>
      </c>
      <c r="AH38" s="44" t="e">
        <f t="shared" ca="1" si="16"/>
        <v>#NAME?</v>
      </c>
      <c r="AI38" s="44" t="e">
        <f t="shared" ca="1" si="16"/>
        <v>#NAME?</v>
      </c>
      <c r="AJ38" s="44" t="e">
        <f t="shared" ca="1" si="16"/>
        <v>#NAME?</v>
      </c>
      <c r="AK38" s="44" t="e">
        <f t="shared" ca="1" si="16"/>
        <v>#NAME?</v>
      </c>
      <c r="AL38" s="44" t="e">
        <f t="shared" ca="1" si="16"/>
        <v>#NAME?</v>
      </c>
      <c r="AM38" s="44" t="e">
        <f t="shared" ca="1" si="16"/>
        <v>#NAME?</v>
      </c>
    </row>
    <row r="39" spans="2:39" ht="18.95" customHeight="1">
      <c r="B39" s="11" t="e">
        <f ca="1">_xlfn.SINGLE(IF(_xlfn.SINGLE(Trabajo3_Nombre)="","",Trabajo3_Nombre))</f>
        <v>#NAME?</v>
      </c>
      <c r="C39" s="44" t="e">
        <f t="shared" ref="C39:AM39" ca="1" si="17">IF(OR(NOT(ISNUMBER(C35)),C35&lt;_xlfn.SINGLE(Trabajo3_DíaInicio)),"",IF(MID(_xlfn.SINGLE(Trabajo3_Patrón),MOD(C35-_xlfn.SINGLE(Trabajo3_DíaInicio),LEN(_xlfn.SINGLE(Trabajo3_Patrón)))+1,1)=_xlfn.SINGLE(Trabajo3_Turno1_Código),1,IF(MID(_xlfn.SINGLE(Trabajo3_Patrón),MOD(C35-_xlfn.SINGLE(Trabajo3_DíaInicio),LEN(_xlfn.SINGLE(Trabajo3_Patrón)))+1,1)=_xlfn.SINGLE(Trabajo3_Turno2_Código),2,IF(MID(_xlfn.SINGLE(Trabajo3_Patrón),MOD(C35-_xlfn.SINGLE(Trabajo3_DíaInicio),LEN(_xlfn.SINGLE(Trabajo3_Patrón)))+1,1)=_xlfn.SINGLE(Trabajo3_Turno3_Código),3,""))))</f>
        <v>#NAME?</v>
      </c>
      <c r="D39" s="44" t="e">
        <f t="shared" ca="1" si="17"/>
        <v>#NAME?</v>
      </c>
      <c r="E39" s="44" t="e">
        <f t="shared" ca="1" si="17"/>
        <v>#NAME?</v>
      </c>
      <c r="F39" s="44" t="e">
        <f t="shared" ca="1" si="17"/>
        <v>#NAME?</v>
      </c>
      <c r="G39" s="44" t="e">
        <f t="shared" ca="1" si="17"/>
        <v>#NAME?</v>
      </c>
      <c r="H39" s="44" t="e">
        <f t="shared" ca="1" si="17"/>
        <v>#NAME?</v>
      </c>
      <c r="I39" s="44" t="e">
        <f t="shared" ca="1" si="17"/>
        <v>#NAME?</v>
      </c>
      <c r="J39" s="44" t="e">
        <f t="shared" ca="1" si="17"/>
        <v>#NAME?</v>
      </c>
      <c r="K39" s="44" t="e">
        <f t="shared" ca="1" si="17"/>
        <v>#NAME?</v>
      </c>
      <c r="L39" s="44" t="e">
        <f t="shared" ca="1" si="17"/>
        <v>#NAME?</v>
      </c>
      <c r="M39" s="44" t="e">
        <f t="shared" ca="1" si="17"/>
        <v>#NAME?</v>
      </c>
      <c r="N39" s="44" t="e">
        <f t="shared" ca="1" si="17"/>
        <v>#NAME?</v>
      </c>
      <c r="O39" s="44" t="e">
        <f t="shared" ca="1" si="17"/>
        <v>#NAME?</v>
      </c>
      <c r="P39" s="44" t="e">
        <f t="shared" ca="1" si="17"/>
        <v>#NAME?</v>
      </c>
      <c r="Q39" s="44" t="e">
        <f t="shared" ca="1" si="17"/>
        <v>#NAME?</v>
      </c>
      <c r="R39" s="44" t="e">
        <f t="shared" ca="1" si="17"/>
        <v>#NAME?</v>
      </c>
      <c r="S39" s="44" t="e">
        <f t="shared" ca="1" si="17"/>
        <v>#NAME?</v>
      </c>
      <c r="T39" s="44" t="e">
        <f t="shared" ca="1" si="17"/>
        <v>#NAME?</v>
      </c>
      <c r="U39" s="44" t="e">
        <f t="shared" ca="1" si="17"/>
        <v>#NAME?</v>
      </c>
      <c r="V39" s="44" t="e">
        <f t="shared" ca="1" si="17"/>
        <v>#NAME?</v>
      </c>
      <c r="W39" s="44" t="e">
        <f t="shared" ca="1" si="17"/>
        <v>#NAME?</v>
      </c>
      <c r="X39" s="44" t="e">
        <f t="shared" ca="1" si="17"/>
        <v>#NAME?</v>
      </c>
      <c r="Y39" s="44" t="e">
        <f t="shared" ca="1" si="17"/>
        <v>#NAME?</v>
      </c>
      <c r="Z39" s="44" t="e">
        <f t="shared" ca="1" si="17"/>
        <v>#NAME?</v>
      </c>
      <c r="AA39" s="44" t="e">
        <f t="shared" ca="1" si="17"/>
        <v>#NAME?</v>
      </c>
      <c r="AB39" s="44" t="e">
        <f t="shared" ca="1" si="17"/>
        <v>#NAME?</v>
      </c>
      <c r="AC39" s="44" t="e">
        <f t="shared" ca="1" si="17"/>
        <v>#NAME?</v>
      </c>
      <c r="AD39" s="44" t="e">
        <f t="shared" ca="1" si="17"/>
        <v>#NAME?</v>
      </c>
      <c r="AE39" s="44" t="e">
        <f t="shared" ca="1" si="17"/>
        <v>#NAME?</v>
      </c>
      <c r="AF39" s="44" t="e">
        <f t="shared" ca="1" si="17"/>
        <v>#NAME?</v>
      </c>
      <c r="AG39" s="44" t="e">
        <f t="shared" ca="1" si="17"/>
        <v>#NAME?</v>
      </c>
      <c r="AH39" s="44" t="e">
        <f t="shared" ca="1" si="17"/>
        <v>#NAME?</v>
      </c>
      <c r="AI39" s="44" t="e">
        <f t="shared" ca="1" si="17"/>
        <v>#NAME?</v>
      </c>
      <c r="AJ39" s="44" t="e">
        <f t="shared" ca="1" si="17"/>
        <v>#NAME?</v>
      </c>
      <c r="AK39" s="44" t="e">
        <f t="shared" ca="1" si="17"/>
        <v>#NAME?</v>
      </c>
      <c r="AL39" s="44" t="e">
        <f t="shared" ca="1" si="17"/>
        <v>#NAME?</v>
      </c>
      <c r="AM39" s="44" t="e">
        <f t="shared" ca="1" si="17"/>
        <v>#NAME?</v>
      </c>
    </row>
    <row r="40" spans="2:39" ht="12" customHeight="1"/>
    <row r="41" spans="2:39" s="12" customFormat="1" ht="18.95" customHeight="1">
      <c r="B41" s="48" t="e">
        <f ca="1">DATE(_xlfn.SINGLE(AñoCalendario),7,1)</f>
        <v>#NAME?</v>
      </c>
      <c r="C41" s="14" t="e">
        <f ca="1">IF(DAY(_xlfn.SINGLE(JulDom1))=1,"",IF(AND(YEAR(_xlfn.SINGLE(JulDom1)+1)=_xlfn.SINGLE(AñoCalendario),MONTH(_xlfn.SINGLE(JulDom1)+1)=7),_xlfn.SINGLE(JulDom1)+1,""))</f>
        <v>#NAME?</v>
      </c>
      <c r="D41" s="14" t="e">
        <f ca="1">IF(DAY(_xlfn.SINGLE(JulDom1))=1,"",IF(AND(YEAR(_xlfn.SINGLE(JulDom1)+2)=_xlfn.SINGLE(AñoCalendario),MONTH(_xlfn.SINGLE(JulDom1)+2)=7),_xlfn.SINGLE(JulDom1)+2,""))</f>
        <v>#NAME?</v>
      </c>
      <c r="E41" s="14" t="e">
        <f ca="1">IF(DAY(_xlfn.SINGLE(JulDom1))=1,"",IF(AND(YEAR(_xlfn.SINGLE(JulDom1)+3)=_xlfn.SINGLE(AñoCalendario),MONTH(_xlfn.SINGLE(JulDom1)+3)=7),_xlfn.SINGLE(JulDom1)+3,""))</f>
        <v>#NAME?</v>
      </c>
      <c r="F41" s="14" t="e">
        <f ca="1">IF(DAY(_xlfn.SINGLE(JulDom1))=1,"",IF(AND(YEAR(_xlfn.SINGLE(JulDom1)+4)=_xlfn.SINGLE(AñoCalendario),MONTH(_xlfn.SINGLE(JulDom1)+4)=7),_xlfn.SINGLE(JulDom1)+4,""))</f>
        <v>#NAME?</v>
      </c>
      <c r="G41" s="14" t="e">
        <f ca="1">IF(DAY(_xlfn.SINGLE(JulDom1))=1,"",IF(AND(YEAR(_xlfn.SINGLE(JulDom1)+5)=_xlfn.SINGLE(AñoCalendario),MONTH(_xlfn.SINGLE(JulDom1)+5)=7),_xlfn.SINGLE(JulDom1)+5,""))</f>
        <v>#NAME?</v>
      </c>
      <c r="H41" s="14" t="e">
        <f ca="1">IF(DAY(_xlfn.SINGLE(JulDom1))=1,"",IF(AND(YEAR(_xlfn.SINGLE(JulDom1)+6)=_xlfn.SINGLE(AñoCalendario),MONTH(_xlfn.SINGLE(JulDom1)+6)=7),_xlfn.SINGLE(JulDom1)+6,""))</f>
        <v>#NAME?</v>
      </c>
      <c r="I41" s="14" t="e">
        <f ca="1">_xlfn.SINGLE(IF(DAY(_xlfn.SINGLE(JulDom1))=1,IF(AND(YEAR(_xlfn.SINGLE(JulDom1))=_xlfn.SINGLE(AñoCalendario),MONTH(_xlfn.SINGLE(JulDom1))=7),JulDom1,""),IF(AND(YEAR(_xlfn.SINGLE(JulDom1)+7)=_xlfn.SINGLE(AñoCalendario),MONTH(_xlfn.SINGLE(JulDom1)+7)=7),_xlfn.SINGLE(JulDom1)+7,"")))</f>
        <v>#NAME?</v>
      </c>
      <c r="J41" s="14" t="e">
        <f ca="1">IF(DAY(_xlfn.SINGLE(JulDom1))=1,IF(AND(YEAR(_xlfn.SINGLE(JulDom1)+1)=_xlfn.SINGLE(AñoCalendario),MONTH(_xlfn.SINGLE(JulDom1)+1)=7),_xlfn.SINGLE(JulDom1)+1,""),IF(AND(YEAR(_xlfn.SINGLE(JulDom1)+8)=_xlfn.SINGLE(AñoCalendario),MONTH(_xlfn.SINGLE(JulDom1)+8)=7),_xlfn.SINGLE(JulDom1)+8,""))</f>
        <v>#NAME?</v>
      </c>
      <c r="K41" s="14" t="e">
        <f ca="1">IF(DAY(_xlfn.SINGLE(JulDom1))=1,IF(AND(YEAR(_xlfn.SINGLE(JulDom1)+2)=_xlfn.SINGLE(AñoCalendario),MONTH(_xlfn.SINGLE(JulDom1)+2)=7),_xlfn.SINGLE(JulDom1)+2,""),IF(AND(YEAR(_xlfn.SINGLE(JulDom1)+9)=_xlfn.SINGLE(AñoCalendario),MONTH(_xlfn.SINGLE(JulDom1)+9)=7),_xlfn.SINGLE(JulDom1)+9,""))</f>
        <v>#NAME?</v>
      </c>
      <c r="L41" s="14" t="e">
        <f ca="1">IF(DAY(_xlfn.SINGLE(JulDom1))=1,IF(AND(YEAR(_xlfn.SINGLE(JulDom1)+3)=_xlfn.SINGLE(AñoCalendario),MONTH(_xlfn.SINGLE(JulDom1)+3)=7),_xlfn.SINGLE(JulDom1)+3,""),IF(AND(YEAR(_xlfn.SINGLE(JulDom1)+10)=_xlfn.SINGLE(AñoCalendario),MONTH(_xlfn.SINGLE(JulDom1)+10)=7),_xlfn.SINGLE(JulDom1)+10,""))</f>
        <v>#NAME?</v>
      </c>
      <c r="M41" s="14" t="e">
        <f ca="1">IF(DAY(_xlfn.SINGLE(JulDom1))=1,IF(AND(YEAR(_xlfn.SINGLE(JulDom1)+4)=_xlfn.SINGLE(AñoCalendario),MONTH(_xlfn.SINGLE(JulDom1)+4)=7),_xlfn.SINGLE(JulDom1)+4,""),IF(AND(YEAR(_xlfn.SINGLE(JulDom1)+11)=_xlfn.SINGLE(AñoCalendario),MONTH(_xlfn.SINGLE(JulDom1)+11)=7),_xlfn.SINGLE(JulDom1)+11,""))</f>
        <v>#NAME?</v>
      </c>
      <c r="N41" s="14" t="e">
        <f ca="1">IF(DAY(_xlfn.SINGLE(JulDom1))=1,IF(AND(YEAR(_xlfn.SINGLE(JulDom1)+5)=_xlfn.SINGLE(AñoCalendario),MONTH(_xlfn.SINGLE(JulDom1)+5)=7),_xlfn.SINGLE(JulDom1)+5,""),IF(AND(YEAR(_xlfn.SINGLE(JulDom1)+12)=_xlfn.SINGLE(AñoCalendario),MONTH(_xlfn.SINGLE(JulDom1)+12)=7),_xlfn.SINGLE(JulDom1)+12,""))</f>
        <v>#NAME?</v>
      </c>
      <c r="O41" s="14" t="e">
        <f ca="1">IF(DAY(_xlfn.SINGLE(JulDom1))=1,IF(AND(YEAR(_xlfn.SINGLE(JulDom1)+6)=_xlfn.SINGLE(AñoCalendario),MONTH(_xlfn.SINGLE(JulDom1)+6)=7),_xlfn.SINGLE(JulDom1)+6,""),IF(AND(YEAR(_xlfn.SINGLE(JulDom1)+13)=_xlfn.SINGLE(AñoCalendario),MONTH(_xlfn.SINGLE(JulDom1)+13)=7),_xlfn.SINGLE(JulDom1)+13,""))</f>
        <v>#NAME?</v>
      </c>
      <c r="P41" s="14" t="e">
        <f ca="1">IF(DAY(_xlfn.SINGLE(JulDom1))=1,IF(AND(YEAR(_xlfn.SINGLE(JulDom1)+7)=_xlfn.SINGLE(AñoCalendario),MONTH(_xlfn.SINGLE(JulDom1)+7)=7),_xlfn.SINGLE(JulDom1)+7,""),IF(AND(YEAR(_xlfn.SINGLE(JulDom1)+14)=_xlfn.SINGLE(AñoCalendario),MONTH(_xlfn.SINGLE(JulDom1)+14)=7),_xlfn.SINGLE(JulDom1)+14,""))</f>
        <v>#NAME?</v>
      </c>
      <c r="Q41" s="14" t="e">
        <f ca="1">IF(DAY(_xlfn.SINGLE(JulDom1))=1,IF(AND(YEAR(_xlfn.SINGLE(JulDom1)+8)=_xlfn.SINGLE(AñoCalendario),MONTH(_xlfn.SINGLE(JulDom1)+8)=7),_xlfn.SINGLE(JulDom1)+8,""),IF(AND(YEAR(_xlfn.SINGLE(JulDom1)+15)=_xlfn.SINGLE(AñoCalendario),MONTH(_xlfn.SINGLE(JulDom1)+15)=7),_xlfn.SINGLE(JulDom1)+15,""))</f>
        <v>#NAME?</v>
      </c>
      <c r="R41" s="14" t="e">
        <f ca="1">IF(DAY(_xlfn.SINGLE(JulDom1))=1,IF(AND(YEAR(_xlfn.SINGLE(JulDom1)+9)=_xlfn.SINGLE(AñoCalendario),MONTH(_xlfn.SINGLE(JulDom1)+9)=7),_xlfn.SINGLE(JulDom1)+9,""),IF(AND(YEAR(_xlfn.SINGLE(JulDom1)+16)=_xlfn.SINGLE(AñoCalendario),MONTH(_xlfn.SINGLE(JulDom1)+16)=7),_xlfn.SINGLE(JulDom1)+16,""))</f>
        <v>#NAME?</v>
      </c>
      <c r="S41" s="14" t="e">
        <f ca="1">IF(DAY(_xlfn.SINGLE(JulDom1))=1,IF(AND(YEAR(_xlfn.SINGLE(JulDom1)+10)=_xlfn.SINGLE(AñoCalendario),MONTH(_xlfn.SINGLE(JulDom1)+10)=7),_xlfn.SINGLE(JulDom1)+10,""),IF(AND(YEAR(_xlfn.SINGLE(JulDom1)+17)=_xlfn.SINGLE(AñoCalendario),MONTH(_xlfn.SINGLE(JulDom1)+17)=7),_xlfn.SINGLE(JulDom1)+17,""))</f>
        <v>#NAME?</v>
      </c>
      <c r="T41" s="14" t="e">
        <f ca="1">IF(DAY(_xlfn.SINGLE(JulDom1))=1,IF(AND(YEAR(_xlfn.SINGLE(JulDom1)+11)=_xlfn.SINGLE(AñoCalendario),MONTH(_xlfn.SINGLE(JulDom1)+11)=7),_xlfn.SINGLE(JulDom1)+11,""),IF(AND(YEAR(_xlfn.SINGLE(JulDom1)+18)=_xlfn.SINGLE(AñoCalendario),MONTH(_xlfn.SINGLE(JulDom1)+18)=7),_xlfn.SINGLE(JulDom1)+18,""))</f>
        <v>#NAME?</v>
      </c>
      <c r="U41" s="14" t="e">
        <f ca="1">IF(DAY(_xlfn.SINGLE(JulDom1))=1,IF(AND(YEAR(_xlfn.SINGLE(JulDom1)+12)=_xlfn.SINGLE(AñoCalendario),MONTH(_xlfn.SINGLE(JulDom1)+12)=7),_xlfn.SINGLE(JulDom1)+12,""),IF(AND(YEAR(_xlfn.SINGLE(JulDom1)+19)=_xlfn.SINGLE(AñoCalendario),MONTH(_xlfn.SINGLE(JulDom1)+19)=7),_xlfn.SINGLE(JulDom1)+19,""))</f>
        <v>#NAME?</v>
      </c>
      <c r="V41" s="14" t="e">
        <f ca="1">IF(DAY(_xlfn.SINGLE(JulDom1))=1,IF(AND(YEAR(_xlfn.SINGLE(JulDom1)+13)=_xlfn.SINGLE(AñoCalendario),MONTH(_xlfn.SINGLE(JulDom1)+13)=7),_xlfn.SINGLE(JulDom1)+13,""),IF(AND(YEAR(_xlfn.SINGLE(JulDom1)+20)=_xlfn.SINGLE(AñoCalendario),MONTH(_xlfn.SINGLE(JulDom1)+20)=7),_xlfn.SINGLE(JulDom1)+20,""))</f>
        <v>#NAME?</v>
      </c>
      <c r="W41" s="14" t="e">
        <f ca="1">IF(DAY(_xlfn.SINGLE(JulDom1))=1,IF(AND(YEAR(_xlfn.SINGLE(JulDom1)+14)=_xlfn.SINGLE(AñoCalendario),MONTH(_xlfn.SINGLE(JulDom1)+14)=7),_xlfn.SINGLE(JulDom1)+14,""),IF(AND(YEAR(_xlfn.SINGLE(JulDom1)+21)=_xlfn.SINGLE(AñoCalendario),MONTH(_xlfn.SINGLE(JulDom1)+21)=7),_xlfn.SINGLE(JulDom1)+21,""))</f>
        <v>#NAME?</v>
      </c>
      <c r="X41" s="14" t="e">
        <f ca="1">IF(DAY(_xlfn.SINGLE(JulDom1))=1,IF(AND(YEAR(_xlfn.SINGLE(JulDom1)+15)=_xlfn.SINGLE(AñoCalendario),MONTH(_xlfn.SINGLE(JulDom1)+15)=7),_xlfn.SINGLE(JulDom1)+15,""),IF(AND(YEAR(_xlfn.SINGLE(JulDom1)+22)=_xlfn.SINGLE(AñoCalendario),MONTH(_xlfn.SINGLE(JulDom1)+22)=7),_xlfn.SINGLE(JulDom1)+22,""))</f>
        <v>#NAME?</v>
      </c>
      <c r="Y41" s="14" t="e">
        <f ca="1">IF(DAY(_xlfn.SINGLE(JulDom1))=1,IF(AND(YEAR(_xlfn.SINGLE(JulDom1)+16)=_xlfn.SINGLE(AñoCalendario),MONTH(_xlfn.SINGLE(JulDom1)+16)=7),_xlfn.SINGLE(JulDom1)+16,""),IF(AND(YEAR(_xlfn.SINGLE(JulDom1)+23)=_xlfn.SINGLE(AñoCalendario),MONTH(_xlfn.SINGLE(JulDom1)+23)=7),_xlfn.SINGLE(JulDom1)+23,""))</f>
        <v>#NAME?</v>
      </c>
      <c r="Z41" s="14" t="e">
        <f ca="1">IF(DAY(_xlfn.SINGLE(JulDom1))=1,IF(AND(YEAR(_xlfn.SINGLE(JulDom1)+17)=_xlfn.SINGLE(AñoCalendario),MONTH(_xlfn.SINGLE(JulDom1)+17)=7),_xlfn.SINGLE(JulDom1)+17,""),IF(AND(YEAR(_xlfn.SINGLE(JulDom1)+24)=_xlfn.SINGLE(AñoCalendario),MONTH(_xlfn.SINGLE(JulDom1)+24)=7),_xlfn.SINGLE(JulDom1)+24,""))</f>
        <v>#NAME?</v>
      </c>
      <c r="AA41" s="14" t="e">
        <f ca="1">IF(DAY(_xlfn.SINGLE(JulDom1))=1,IF(AND(YEAR(_xlfn.SINGLE(JulDom1)+18)=_xlfn.SINGLE(AñoCalendario),MONTH(_xlfn.SINGLE(JulDom1)+18)=7),_xlfn.SINGLE(JulDom1)+18,""),IF(AND(YEAR(_xlfn.SINGLE(JulDom1)+25)=_xlfn.SINGLE(AñoCalendario),MONTH(_xlfn.SINGLE(JulDom1)+25)=7),_xlfn.SINGLE(JulDom1)+25,""))</f>
        <v>#NAME?</v>
      </c>
      <c r="AB41" s="14" t="e">
        <f ca="1">IF(DAY(_xlfn.SINGLE(JulDom1))=1,IF(AND(YEAR(_xlfn.SINGLE(JulDom1)+19)=_xlfn.SINGLE(AñoCalendario),MONTH(_xlfn.SINGLE(JulDom1)+19)=7),_xlfn.SINGLE(JulDom1)+19,""),IF(AND(YEAR(_xlfn.SINGLE(JulDom1)+26)=_xlfn.SINGLE(AñoCalendario),MONTH(_xlfn.SINGLE(JulDom1)+26)=7),_xlfn.SINGLE(JulDom1)+26,""))</f>
        <v>#NAME?</v>
      </c>
      <c r="AC41" s="14" t="e">
        <f ca="1">IF(DAY(_xlfn.SINGLE(JulDom1))=1,IF(AND(YEAR(_xlfn.SINGLE(JulDom1)+20)=_xlfn.SINGLE(AñoCalendario),MONTH(_xlfn.SINGLE(JulDom1)+20)=7),_xlfn.SINGLE(JulDom1)+20,""),IF(AND(YEAR(_xlfn.SINGLE(JulDom1)+27)=_xlfn.SINGLE(AñoCalendario),MONTH(_xlfn.SINGLE(JulDom1)+27)=7),_xlfn.SINGLE(JulDom1)+27,""))</f>
        <v>#NAME?</v>
      </c>
      <c r="AD41" s="14" t="e">
        <f ca="1">IF(DAY(_xlfn.SINGLE(JulDom1))=1,IF(AND(YEAR(_xlfn.SINGLE(JulDom1)+21)=_xlfn.SINGLE(AñoCalendario),MONTH(_xlfn.SINGLE(JulDom1)+21)=7),_xlfn.SINGLE(JulDom1)+21,""),IF(AND(YEAR(_xlfn.SINGLE(JulDom1)+28)=_xlfn.SINGLE(AñoCalendario),MONTH(_xlfn.SINGLE(JulDom1)+28)=7),_xlfn.SINGLE(JulDom1)+28,""))</f>
        <v>#NAME?</v>
      </c>
      <c r="AE41" s="14" t="e">
        <f ca="1">IF(DAY(_xlfn.SINGLE(JulDom1))=1,IF(AND(YEAR(_xlfn.SINGLE(JulDom1)+22)=_xlfn.SINGLE(AñoCalendario),MONTH(_xlfn.SINGLE(JulDom1)+22)=7),_xlfn.SINGLE(JulDom1)+22,""),IF(AND(YEAR(_xlfn.SINGLE(JulDom1)+29)=_xlfn.SINGLE(AñoCalendario),MONTH(_xlfn.SINGLE(JulDom1)+29)=7),_xlfn.SINGLE(JulDom1)+29,""))</f>
        <v>#NAME?</v>
      </c>
      <c r="AF41" s="14" t="e">
        <f ca="1">IF(DAY(_xlfn.SINGLE(JulDom1))=1,IF(AND(YEAR(_xlfn.SINGLE(JulDom1)+23)=_xlfn.SINGLE(AñoCalendario),MONTH(_xlfn.SINGLE(JulDom1)+23)=7),_xlfn.SINGLE(JulDom1)+23,""),IF(AND(YEAR(_xlfn.SINGLE(JulDom1)+30)=_xlfn.SINGLE(AñoCalendario),MONTH(_xlfn.SINGLE(JulDom1)+30)=7),_xlfn.SINGLE(JulDom1)+30,""))</f>
        <v>#NAME?</v>
      </c>
      <c r="AG41" s="14" t="e">
        <f ca="1">IF(DAY(_xlfn.SINGLE(JulDom1))=1,IF(AND(YEAR(_xlfn.SINGLE(JulDom1)+24)=_xlfn.SINGLE(AñoCalendario),MONTH(_xlfn.SINGLE(JulDom1)+24)=7),_xlfn.SINGLE(JulDom1)+24,""),IF(AND(YEAR(_xlfn.SINGLE(JulDom1)+31)=_xlfn.SINGLE(AñoCalendario),MONTH(_xlfn.SINGLE(JulDom1)+31)=7),_xlfn.SINGLE(JulDom1)+31,""))</f>
        <v>#NAME?</v>
      </c>
      <c r="AH41" s="14" t="e">
        <f ca="1">IF(DAY(_xlfn.SINGLE(JulDom1))=1,IF(AND(YEAR(_xlfn.SINGLE(JulDom1)+25)=_xlfn.SINGLE(AñoCalendario),MONTH(_xlfn.SINGLE(JulDom1)+25)=7),_xlfn.SINGLE(JulDom1)+25,""),IF(AND(YEAR(_xlfn.SINGLE(JulDom1)+32)=_xlfn.SINGLE(AñoCalendario),MONTH(_xlfn.SINGLE(JulDom1)+32)=7),_xlfn.SINGLE(JulDom1)+32,""))</f>
        <v>#NAME?</v>
      </c>
      <c r="AI41" s="14" t="e">
        <f ca="1">IF(DAY(_xlfn.SINGLE(JulDom1))=1,IF(AND(YEAR(_xlfn.SINGLE(JulDom1)+26)=_xlfn.SINGLE(AñoCalendario),MONTH(_xlfn.SINGLE(JulDom1)+26)=7),_xlfn.SINGLE(JulDom1)+26,""),IF(AND(YEAR(_xlfn.SINGLE(JulDom1)+33)=_xlfn.SINGLE(AñoCalendario),MONTH(_xlfn.SINGLE(JulDom1)+33)=7),_xlfn.SINGLE(JulDom1)+33,""))</f>
        <v>#NAME?</v>
      </c>
      <c r="AJ41" s="14" t="e">
        <f ca="1">IF(DAY(_xlfn.SINGLE(JulDom1))=1,IF(AND(YEAR(_xlfn.SINGLE(JulDom1)+27)=_xlfn.SINGLE(AñoCalendario),MONTH(_xlfn.SINGLE(JulDom1)+27)=7),_xlfn.SINGLE(JulDom1)+27,""),IF(AND(YEAR(_xlfn.SINGLE(JulDom1)+34)=_xlfn.SINGLE(AñoCalendario),MONTH(_xlfn.SINGLE(JulDom1)+34)=7),_xlfn.SINGLE(JulDom1)+34,""))</f>
        <v>#NAME?</v>
      </c>
      <c r="AK41" s="14" t="e">
        <f ca="1">IF(DAY(_xlfn.SINGLE(JulDom1))=1,IF(AND(YEAR(_xlfn.SINGLE(JulDom1)+28)=_xlfn.SINGLE(AñoCalendario),MONTH(_xlfn.SINGLE(JulDom1)+28)=7),_xlfn.SINGLE(JulDom1)+28,""),IF(AND(YEAR(_xlfn.SINGLE(JulDom1)+35)=_xlfn.SINGLE(AñoCalendario),MONTH(_xlfn.SINGLE(JulDom1)+35)=7),_xlfn.SINGLE(JulDom1)+35,""))</f>
        <v>#NAME?</v>
      </c>
      <c r="AL41" s="14" t="e">
        <f ca="1">IF(DAY(_xlfn.SINGLE(JulDom1))=1,IF(AND(YEAR(_xlfn.SINGLE(JulDom1)+29)=_xlfn.SINGLE(AñoCalendario),MONTH(_xlfn.SINGLE(JulDom1)+29)=7),_xlfn.SINGLE(JulDom1)+29,""),IF(AND(YEAR(_xlfn.SINGLE(JulDom1)+36)=_xlfn.SINGLE(AñoCalendario),MONTH(_xlfn.SINGLE(JulDom1)+36)=7),_xlfn.SINGLE(JulDom1)+36,""))</f>
        <v>#NAME?</v>
      </c>
      <c r="AM41" s="15" t="e">
        <f ca="1">IF(DAY(_xlfn.SINGLE(JulDom1))=1,IF(AND(YEAR(_xlfn.SINGLE(JulDom1)+30)=_xlfn.SINGLE(AñoCalendario),MONTH(_xlfn.SINGLE(JulDom1)+30)=7),_xlfn.SINGLE(JulDom1)+30,""),IF(AND(YEAR(_xlfn.SINGLE(JulDom1)+37)=_xlfn.SINGLE(AñoCalendario),MONTH(_xlfn.SINGLE(JulDom1)+37)=7),_xlfn.SINGLE(JulDom1)+37,""))</f>
        <v>#NAME?</v>
      </c>
    </row>
    <row r="42" spans="2:39" s="12" customFormat="1" ht="18.95" customHeight="1">
      <c r="B42" s="49"/>
      <c r="C42" s="13" t="s">
        <v>0</v>
      </c>
      <c r="D42" s="13" t="s">
        <v>1</v>
      </c>
      <c r="E42" s="13" t="s">
        <v>2</v>
      </c>
      <c r="F42" s="13" t="s">
        <v>3</v>
      </c>
      <c r="G42" s="13" t="s">
        <v>4</v>
      </c>
      <c r="H42" s="13" t="s">
        <v>5</v>
      </c>
      <c r="I42" s="13" t="s">
        <v>6</v>
      </c>
      <c r="J42" s="13" t="s">
        <v>0</v>
      </c>
      <c r="K42" s="13" t="s">
        <v>1</v>
      </c>
      <c r="L42" s="13" t="s">
        <v>2</v>
      </c>
      <c r="M42" s="13" t="s">
        <v>3</v>
      </c>
      <c r="N42" s="13" t="s">
        <v>4</v>
      </c>
      <c r="O42" s="13" t="s">
        <v>5</v>
      </c>
      <c r="P42" s="13" t="s">
        <v>6</v>
      </c>
      <c r="Q42" s="13" t="s">
        <v>0</v>
      </c>
      <c r="R42" s="13" t="s">
        <v>1</v>
      </c>
      <c r="S42" s="13" t="s">
        <v>2</v>
      </c>
      <c r="T42" s="13" t="s">
        <v>3</v>
      </c>
      <c r="U42" s="13" t="s">
        <v>4</v>
      </c>
      <c r="V42" s="13" t="s">
        <v>5</v>
      </c>
      <c r="W42" s="13" t="s">
        <v>6</v>
      </c>
      <c r="X42" s="13" t="s">
        <v>0</v>
      </c>
      <c r="Y42" s="13" t="s">
        <v>1</v>
      </c>
      <c r="Z42" s="13" t="s">
        <v>2</v>
      </c>
      <c r="AA42" s="13" t="s">
        <v>3</v>
      </c>
      <c r="AB42" s="13" t="s">
        <v>4</v>
      </c>
      <c r="AC42" s="13" t="s">
        <v>5</v>
      </c>
      <c r="AD42" s="13" t="s">
        <v>6</v>
      </c>
      <c r="AE42" s="13" t="s">
        <v>0</v>
      </c>
      <c r="AF42" s="13" t="s">
        <v>1</v>
      </c>
      <c r="AG42" s="13" t="s">
        <v>2</v>
      </c>
      <c r="AH42" s="13" t="s">
        <v>3</v>
      </c>
      <c r="AI42" s="13" t="s">
        <v>4</v>
      </c>
      <c r="AJ42" s="13" t="s">
        <v>5</v>
      </c>
      <c r="AK42" s="13" t="s">
        <v>6</v>
      </c>
      <c r="AL42" s="13" t="s">
        <v>0</v>
      </c>
      <c r="AM42" s="16" t="s">
        <v>1</v>
      </c>
    </row>
    <row r="43" spans="2:39" ht="18.95" customHeight="1">
      <c r="B43" s="10" t="e">
        <f ca="1">_xlfn.SINGLE(IF(_xlfn.SINGLE(Trabajo1_Nombre)="","",Trabajo1_Nombre))</f>
        <v>#NAME?</v>
      </c>
      <c r="C43" s="43" t="e">
        <f t="shared" ref="C43:AM43" ca="1" si="18">IF(OR(NOT(ISNUMBER(C41)),C41&lt;_xlfn.SINGLE(Trabajo1_DíaInicio)),"",IF(MID(_xlfn.SINGLE(Trabajo1_Patrón),MOD(C41-_xlfn.SINGLE(Trabajo1_DíaInicio),LEN(_xlfn.SINGLE(Trabajo1_Patrón)))+1,1)=_xlfn.SINGLE(Trabajo1_Turno1_Código),1,IF(MID(_xlfn.SINGLE(Trabajo1_Patrón),MOD(C41-_xlfn.SINGLE(Trabajo1_DíaInicio),LEN(_xlfn.SINGLE(Trabajo1_Patrón)))+1,1)=_xlfn.SINGLE(Trabajo1_Turno2_Código),2,IF(MID(_xlfn.SINGLE(Trabajo1_Patrón),MOD(C41-_xlfn.SINGLE(Trabajo1_DíaInicio),LEN(_xlfn.SINGLE(Trabajo1_Patrón)))+1,1)=_xlfn.SINGLE(Trabajo1_Turno3_Código),3,""))))</f>
        <v>#NAME?</v>
      </c>
      <c r="D43" s="43" t="e">
        <f t="shared" ca="1" si="18"/>
        <v>#NAME?</v>
      </c>
      <c r="E43" s="43" t="e">
        <f t="shared" ca="1" si="18"/>
        <v>#NAME?</v>
      </c>
      <c r="F43" s="43" t="e">
        <f t="shared" ca="1" si="18"/>
        <v>#NAME?</v>
      </c>
      <c r="G43" s="43" t="e">
        <f t="shared" ca="1" si="18"/>
        <v>#NAME?</v>
      </c>
      <c r="H43" s="43" t="e">
        <f t="shared" ca="1" si="18"/>
        <v>#NAME?</v>
      </c>
      <c r="I43" s="43" t="e">
        <f t="shared" ca="1" si="18"/>
        <v>#NAME?</v>
      </c>
      <c r="J43" s="43" t="e">
        <f t="shared" ca="1" si="18"/>
        <v>#NAME?</v>
      </c>
      <c r="K43" s="43" t="e">
        <f t="shared" ca="1" si="18"/>
        <v>#NAME?</v>
      </c>
      <c r="L43" s="43" t="e">
        <f t="shared" ca="1" si="18"/>
        <v>#NAME?</v>
      </c>
      <c r="M43" s="43" t="e">
        <f t="shared" ca="1" si="18"/>
        <v>#NAME?</v>
      </c>
      <c r="N43" s="43" t="e">
        <f t="shared" ca="1" si="18"/>
        <v>#NAME?</v>
      </c>
      <c r="O43" s="43" t="e">
        <f t="shared" ca="1" si="18"/>
        <v>#NAME?</v>
      </c>
      <c r="P43" s="43" t="e">
        <f t="shared" ca="1" si="18"/>
        <v>#NAME?</v>
      </c>
      <c r="Q43" s="43" t="e">
        <f t="shared" ca="1" si="18"/>
        <v>#NAME?</v>
      </c>
      <c r="R43" s="43" t="e">
        <f t="shared" ca="1" si="18"/>
        <v>#NAME?</v>
      </c>
      <c r="S43" s="43" t="e">
        <f t="shared" ca="1" si="18"/>
        <v>#NAME?</v>
      </c>
      <c r="T43" s="43" t="e">
        <f t="shared" ca="1" si="18"/>
        <v>#NAME?</v>
      </c>
      <c r="U43" s="43" t="e">
        <f t="shared" ca="1" si="18"/>
        <v>#NAME?</v>
      </c>
      <c r="V43" s="43" t="e">
        <f t="shared" ca="1" si="18"/>
        <v>#NAME?</v>
      </c>
      <c r="W43" s="43" t="e">
        <f t="shared" ca="1" si="18"/>
        <v>#NAME?</v>
      </c>
      <c r="X43" s="43" t="e">
        <f t="shared" ca="1" si="18"/>
        <v>#NAME?</v>
      </c>
      <c r="Y43" s="43" t="e">
        <f t="shared" ca="1" si="18"/>
        <v>#NAME?</v>
      </c>
      <c r="Z43" s="43" t="e">
        <f t="shared" ca="1" si="18"/>
        <v>#NAME?</v>
      </c>
      <c r="AA43" s="43" t="e">
        <f t="shared" ca="1" si="18"/>
        <v>#NAME?</v>
      </c>
      <c r="AB43" s="43" t="e">
        <f t="shared" ca="1" si="18"/>
        <v>#NAME?</v>
      </c>
      <c r="AC43" s="43" t="e">
        <f t="shared" ca="1" si="18"/>
        <v>#NAME?</v>
      </c>
      <c r="AD43" s="43" t="e">
        <f t="shared" ca="1" si="18"/>
        <v>#NAME?</v>
      </c>
      <c r="AE43" s="43" t="e">
        <f t="shared" ca="1" si="18"/>
        <v>#NAME?</v>
      </c>
      <c r="AF43" s="43" t="e">
        <f t="shared" ca="1" si="18"/>
        <v>#NAME?</v>
      </c>
      <c r="AG43" s="43" t="e">
        <f t="shared" ca="1" si="18"/>
        <v>#NAME?</v>
      </c>
      <c r="AH43" s="43" t="e">
        <f t="shared" ca="1" si="18"/>
        <v>#NAME?</v>
      </c>
      <c r="AI43" s="43" t="e">
        <f t="shared" ca="1" si="18"/>
        <v>#NAME?</v>
      </c>
      <c r="AJ43" s="43" t="e">
        <f t="shared" ca="1" si="18"/>
        <v>#NAME?</v>
      </c>
      <c r="AK43" s="43" t="e">
        <f t="shared" ca="1" si="18"/>
        <v>#NAME?</v>
      </c>
      <c r="AL43" s="43" t="e">
        <f t="shared" ca="1" si="18"/>
        <v>#NAME?</v>
      </c>
      <c r="AM43" s="43" t="e">
        <f t="shared" ca="1" si="18"/>
        <v>#NAME?</v>
      </c>
    </row>
    <row r="44" spans="2:39" ht="18.95" customHeight="1">
      <c r="B44" s="11" t="e">
        <f ca="1">_xlfn.SINGLE(IF(_xlfn.SINGLE(Trabajo2_Nombre)="","",Trabajo2_Nombre))</f>
        <v>#NAME?</v>
      </c>
      <c r="C44" s="44" t="e">
        <f t="shared" ref="C44:AM44" ca="1" si="19">IF(OR(NOT(ISNUMBER(C41)),C41&lt;_xlfn.SINGLE(Trabajo2_DíaInicio)),"",IF(MID(_xlfn.SINGLE(Trabajo2_Patrón),MOD(C41-_xlfn.SINGLE(Trabajo2_DíaInicio),LEN(_xlfn.SINGLE(Trabajo2_Patrón)))+1,1)=_xlfn.SINGLE(Trabajo2_Turno1_Código),1,IF(MID(_xlfn.SINGLE(Trabajo2_Patrón),MOD(C41-_xlfn.SINGLE(Trabajo2_DíaInicio),LEN(_xlfn.SINGLE(Trabajo2_Patrón)))+1,1)=_xlfn.SINGLE(Trabajo2_Turno2_Código),2,IF(MID(_xlfn.SINGLE(Trabajo2_Patrón),MOD(C41-_xlfn.SINGLE(Trabajo2_DíaInicio),LEN(_xlfn.SINGLE(Trabajo2_Patrón)))+1,1)=_xlfn.SINGLE(Trabajo2_Turno3_Código),3,""))))</f>
        <v>#NAME?</v>
      </c>
      <c r="D44" s="44" t="e">
        <f t="shared" ca="1" si="19"/>
        <v>#NAME?</v>
      </c>
      <c r="E44" s="44" t="e">
        <f t="shared" ca="1" si="19"/>
        <v>#NAME?</v>
      </c>
      <c r="F44" s="44" t="e">
        <f t="shared" ca="1" si="19"/>
        <v>#NAME?</v>
      </c>
      <c r="G44" s="44" t="e">
        <f t="shared" ca="1" si="19"/>
        <v>#NAME?</v>
      </c>
      <c r="H44" s="44" t="e">
        <f t="shared" ca="1" si="19"/>
        <v>#NAME?</v>
      </c>
      <c r="I44" s="44" t="e">
        <f t="shared" ca="1" si="19"/>
        <v>#NAME?</v>
      </c>
      <c r="J44" s="44" t="e">
        <f t="shared" ca="1" si="19"/>
        <v>#NAME?</v>
      </c>
      <c r="K44" s="44" t="e">
        <f t="shared" ca="1" si="19"/>
        <v>#NAME?</v>
      </c>
      <c r="L44" s="44" t="e">
        <f t="shared" ca="1" si="19"/>
        <v>#NAME?</v>
      </c>
      <c r="M44" s="44" t="e">
        <f t="shared" ca="1" si="19"/>
        <v>#NAME?</v>
      </c>
      <c r="N44" s="44" t="e">
        <f t="shared" ca="1" si="19"/>
        <v>#NAME?</v>
      </c>
      <c r="O44" s="44" t="e">
        <f t="shared" ca="1" si="19"/>
        <v>#NAME?</v>
      </c>
      <c r="P44" s="44" t="e">
        <f t="shared" ca="1" si="19"/>
        <v>#NAME?</v>
      </c>
      <c r="Q44" s="44" t="e">
        <f t="shared" ca="1" si="19"/>
        <v>#NAME?</v>
      </c>
      <c r="R44" s="44" t="e">
        <f t="shared" ca="1" si="19"/>
        <v>#NAME?</v>
      </c>
      <c r="S44" s="44" t="e">
        <f t="shared" ca="1" si="19"/>
        <v>#NAME?</v>
      </c>
      <c r="T44" s="44" t="e">
        <f t="shared" ca="1" si="19"/>
        <v>#NAME?</v>
      </c>
      <c r="U44" s="44" t="e">
        <f t="shared" ca="1" si="19"/>
        <v>#NAME?</v>
      </c>
      <c r="V44" s="44" t="e">
        <f t="shared" ca="1" si="19"/>
        <v>#NAME?</v>
      </c>
      <c r="W44" s="44" t="e">
        <f t="shared" ca="1" si="19"/>
        <v>#NAME?</v>
      </c>
      <c r="X44" s="44" t="e">
        <f t="shared" ca="1" si="19"/>
        <v>#NAME?</v>
      </c>
      <c r="Y44" s="44" t="e">
        <f t="shared" ca="1" si="19"/>
        <v>#NAME?</v>
      </c>
      <c r="Z44" s="44" t="e">
        <f t="shared" ca="1" si="19"/>
        <v>#NAME?</v>
      </c>
      <c r="AA44" s="44" t="e">
        <f t="shared" ca="1" si="19"/>
        <v>#NAME?</v>
      </c>
      <c r="AB44" s="44" t="e">
        <f t="shared" ca="1" si="19"/>
        <v>#NAME?</v>
      </c>
      <c r="AC44" s="44" t="e">
        <f t="shared" ca="1" si="19"/>
        <v>#NAME?</v>
      </c>
      <c r="AD44" s="44" t="e">
        <f t="shared" ca="1" si="19"/>
        <v>#NAME?</v>
      </c>
      <c r="AE44" s="44" t="e">
        <f t="shared" ca="1" si="19"/>
        <v>#NAME?</v>
      </c>
      <c r="AF44" s="44" t="e">
        <f t="shared" ca="1" si="19"/>
        <v>#NAME?</v>
      </c>
      <c r="AG44" s="44" t="e">
        <f t="shared" ca="1" si="19"/>
        <v>#NAME?</v>
      </c>
      <c r="AH44" s="44" t="e">
        <f t="shared" ca="1" si="19"/>
        <v>#NAME?</v>
      </c>
      <c r="AI44" s="44" t="e">
        <f t="shared" ca="1" si="19"/>
        <v>#NAME?</v>
      </c>
      <c r="AJ44" s="44" t="e">
        <f t="shared" ca="1" si="19"/>
        <v>#NAME?</v>
      </c>
      <c r="AK44" s="44" t="e">
        <f t="shared" ca="1" si="19"/>
        <v>#NAME?</v>
      </c>
      <c r="AL44" s="44" t="e">
        <f t="shared" ca="1" si="19"/>
        <v>#NAME?</v>
      </c>
      <c r="AM44" s="44" t="e">
        <f t="shared" ca="1" si="19"/>
        <v>#NAME?</v>
      </c>
    </row>
    <row r="45" spans="2:39" ht="18.95" customHeight="1">
      <c r="B45" s="11" t="e">
        <f ca="1">_xlfn.SINGLE(IF(_xlfn.SINGLE(Trabajo3_Nombre)="","",Trabajo3_Nombre))</f>
        <v>#NAME?</v>
      </c>
      <c r="C45" s="44" t="e">
        <f t="shared" ref="C45:AM45" ca="1" si="20">IF(OR(NOT(ISNUMBER(C41)),C41&lt;_xlfn.SINGLE(Trabajo3_DíaInicio)),"",IF(MID(_xlfn.SINGLE(Trabajo3_Patrón),MOD(C41-_xlfn.SINGLE(Trabajo3_DíaInicio),LEN(_xlfn.SINGLE(Trabajo3_Patrón)))+1,1)=_xlfn.SINGLE(Trabajo3_Turno1_Código),1,IF(MID(_xlfn.SINGLE(Trabajo3_Patrón),MOD(C41-_xlfn.SINGLE(Trabajo3_DíaInicio),LEN(_xlfn.SINGLE(Trabajo3_Patrón)))+1,1)=_xlfn.SINGLE(Trabajo3_Turno2_Código),2,IF(MID(_xlfn.SINGLE(Trabajo3_Patrón),MOD(C41-_xlfn.SINGLE(Trabajo3_DíaInicio),LEN(_xlfn.SINGLE(Trabajo3_Patrón)))+1,1)=_xlfn.SINGLE(Trabajo3_Turno3_Código),3,""))))</f>
        <v>#NAME?</v>
      </c>
      <c r="D45" s="44" t="e">
        <f t="shared" ca="1" si="20"/>
        <v>#NAME?</v>
      </c>
      <c r="E45" s="44" t="e">
        <f t="shared" ca="1" si="20"/>
        <v>#NAME?</v>
      </c>
      <c r="F45" s="44" t="e">
        <f t="shared" ca="1" si="20"/>
        <v>#NAME?</v>
      </c>
      <c r="G45" s="44" t="e">
        <f t="shared" ca="1" si="20"/>
        <v>#NAME?</v>
      </c>
      <c r="H45" s="44" t="e">
        <f t="shared" ca="1" si="20"/>
        <v>#NAME?</v>
      </c>
      <c r="I45" s="44" t="e">
        <f t="shared" ca="1" si="20"/>
        <v>#NAME?</v>
      </c>
      <c r="J45" s="44" t="e">
        <f t="shared" ca="1" si="20"/>
        <v>#NAME?</v>
      </c>
      <c r="K45" s="44" t="e">
        <f t="shared" ca="1" si="20"/>
        <v>#NAME?</v>
      </c>
      <c r="L45" s="44" t="e">
        <f t="shared" ca="1" si="20"/>
        <v>#NAME?</v>
      </c>
      <c r="M45" s="44" t="e">
        <f t="shared" ca="1" si="20"/>
        <v>#NAME?</v>
      </c>
      <c r="N45" s="44" t="e">
        <f t="shared" ca="1" si="20"/>
        <v>#NAME?</v>
      </c>
      <c r="O45" s="44" t="e">
        <f t="shared" ca="1" si="20"/>
        <v>#NAME?</v>
      </c>
      <c r="P45" s="44" t="e">
        <f t="shared" ca="1" si="20"/>
        <v>#NAME?</v>
      </c>
      <c r="Q45" s="44" t="e">
        <f t="shared" ca="1" si="20"/>
        <v>#NAME?</v>
      </c>
      <c r="R45" s="44" t="e">
        <f t="shared" ca="1" si="20"/>
        <v>#NAME?</v>
      </c>
      <c r="S45" s="44" t="e">
        <f t="shared" ca="1" si="20"/>
        <v>#NAME?</v>
      </c>
      <c r="T45" s="44" t="e">
        <f t="shared" ca="1" si="20"/>
        <v>#NAME?</v>
      </c>
      <c r="U45" s="44" t="e">
        <f t="shared" ca="1" si="20"/>
        <v>#NAME?</v>
      </c>
      <c r="V45" s="44" t="e">
        <f t="shared" ca="1" si="20"/>
        <v>#NAME?</v>
      </c>
      <c r="W45" s="44" t="e">
        <f t="shared" ca="1" si="20"/>
        <v>#NAME?</v>
      </c>
      <c r="X45" s="44" t="e">
        <f t="shared" ca="1" si="20"/>
        <v>#NAME?</v>
      </c>
      <c r="Y45" s="44" t="e">
        <f t="shared" ca="1" si="20"/>
        <v>#NAME?</v>
      </c>
      <c r="Z45" s="44" t="e">
        <f t="shared" ca="1" si="20"/>
        <v>#NAME?</v>
      </c>
      <c r="AA45" s="44" t="e">
        <f t="shared" ca="1" si="20"/>
        <v>#NAME?</v>
      </c>
      <c r="AB45" s="44" t="e">
        <f t="shared" ca="1" si="20"/>
        <v>#NAME?</v>
      </c>
      <c r="AC45" s="44" t="e">
        <f t="shared" ca="1" si="20"/>
        <v>#NAME?</v>
      </c>
      <c r="AD45" s="44" t="e">
        <f t="shared" ca="1" si="20"/>
        <v>#NAME?</v>
      </c>
      <c r="AE45" s="44" t="e">
        <f t="shared" ca="1" si="20"/>
        <v>#NAME?</v>
      </c>
      <c r="AF45" s="44" t="e">
        <f t="shared" ca="1" si="20"/>
        <v>#NAME?</v>
      </c>
      <c r="AG45" s="44" t="e">
        <f t="shared" ca="1" si="20"/>
        <v>#NAME?</v>
      </c>
      <c r="AH45" s="44" t="e">
        <f t="shared" ca="1" si="20"/>
        <v>#NAME?</v>
      </c>
      <c r="AI45" s="44" t="e">
        <f t="shared" ca="1" si="20"/>
        <v>#NAME?</v>
      </c>
      <c r="AJ45" s="44" t="e">
        <f t="shared" ca="1" si="20"/>
        <v>#NAME?</v>
      </c>
      <c r="AK45" s="44" t="e">
        <f t="shared" ca="1" si="20"/>
        <v>#NAME?</v>
      </c>
      <c r="AL45" s="44" t="e">
        <f t="shared" ca="1" si="20"/>
        <v>#NAME?</v>
      </c>
      <c r="AM45" s="44" t="e">
        <f t="shared" ca="1" si="20"/>
        <v>#NAME?</v>
      </c>
    </row>
    <row r="46" spans="2:39" ht="12" customHeight="1"/>
    <row r="47" spans="2:39" s="12" customFormat="1" ht="18.95" customHeight="1">
      <c r="B47" s="48" t="e">
        <f ca="1">DATE(_xlfn.SINGLE(AñoCalendario),8,1)</f>
        <v>#NAME?</v>
      </c>
      <c r="C47" s="14" t="e">
        <f ca="1">IF(DAY(_xlfn.SINGLE(AgoDom1))=1,"",IF(AND(YEAR(_xlfn.SINGLE(AgoDom1)+1)=_xlfn.SINGLE(AñoCalendario),MONTH(_xlfn.SINGLE(AgoDom1)+1)=8),_xlfn.SINGLE(AgoDom1)+1,""))</f>
        <v>#NAME?</v>
      </c>
      <c r="D47" s="14" t="e">
        <f ca="1">IF(DAY(_xlfn.SINGLE(AgoDom1))=1,"",IF(AND(YEAR(_xlfn.SINGLE(AgoDom1)+2)=_xlfn.SINGLE(AñoCalendario),MONTH(_xlfn.SINGLE(AgoDom1)+2)=8),_xlfn.SINGLE(AgoDom1)+2,""))</f>
        <v>#NAME?</v>
      </c>
      <c r="E47" s="14" t="e">
        <f ca="1">IF(DAY(_xlfn.SINGLE(AgoDom1))=1,"",IF(AND(YEAR(_xlfn.SINGLE(AgoDom1)+3)=_xlfn.SINGLE(AñoCalendario),MONTH(_xlfn.SINGLE(AgoDom1)+3)=8),_xlfn.SINGLE(AgoDom1)+3,""))</f>
        <v>#NAME?</v>
      </c>
      <c r="F47" s="14" t="e">
        <f ca="1">IF(DAY(_xlfn.SINGLE(AgoDom1))=1,"",IF(AND(YEAR(_xlfn.SINGLE(AgoDom1)+4)=_xlfn.SINGLE(AñoCalendario),MONTH(_xlfn.SINGLE(AgoDom1)+4)=8),_xlfn.SINGLE(AgoDom1)+4,""))</f>
        <v>#NAME?</v>
      </c>
      <c r="G47" s="14" t="e">
        <f ca="1">IF(DAY(_xlfn.SINGLE(AgoDom1))=1,"",IF(AND(YEAR(_xlfn.SINGLE(AgoDom1)+5)=_xlfn.SINGLE(AñoCalendario),MONTH(_xlfn.SINGLE(AgoDom1)+5)=8),_xlfn.SINGLE(AgoDom1)+5,""))</f>
        <v>#NAME?</v>
      </c>
      <c r="H47" s="14" t="e">
        <f ca="1">IF(DAY(_xlfn.SINGLE(AgoDom1))=1,"",IF(AND(YEAR(_xlfn.SINGLE(AgoDom1)+6)=_xlfn.SINGLE(AñoCalendario),MONTH(_xlfn.SINGLE(AgoDom1)+6)=8),_xlfn.SINGLE(AgoDom1)+6,""))</f>
        <v>#NAME?</v>
      </c>
      <c r="I47" s="14" t="e">
        <f ca="1">_xlfn.SINGLE(IF(DAY(_xlfn.SINGLE(AgoDom1))=1,IF(AND(YEAR(_xlfn.SINGLE(AgoDom1))=_xlfn.SINGLE(AñoCalendario),MONTH(_xlfn.SINGLE(AgoDom1))=8),AgoDom1,""),IF(AND(YEAR(_xlfn.SINGLE(AgoDom1)+7)=_xlfn.SINGLE(AñoCalendario),MONTH(_xlfn.SINGLE(AgoDom1)+7)=8),_xlfn.SINGLE(AgoDom1)+7,"")))</f>
        <v>#NAME?</v>
      </c>
      <c r="J47" s="14" t="e">
        <f ca="1">IF(DAY(_xlfn.SINGLE(AgoDom1))=1,IF(AND(YEAR(_xlfn.SINGLE(AgoDom1)+1)=_xlfn.SINGLE(AñoCalendario),MONTH(_xlfn.SINGLE(AgoDom1)+1)=8),_xlfn.SINGLE(AgoDom1)+1,""),IF(AND(YEAR(_xlfn.SINGLE(AgoDom1)+8)=_xlfn.SINGLE(AñoCalendario),MONTH(_xlfn.SINGLE(AgoDom1)+8)=8),_xlfn.SINGLE(AgoDom1)+8,""))</f>
        <v>#NAME?</v>
      </c>
      <c r="K47" s="14" t="e">
        <f ca="1">IF(DAY(_xlfn.SINGLE(AgoDom1))=1,IF(AND(YEAR(_xlfn.SINGLE(AgoDom1)+2)=_xlfn.SINGLE(AñoCalendario),MONTH(_xlfn.SINGLE(AgoDom1)+2)=8),_xlfn.SINGLE(AgoDom1)+2,""),IF(AND(YEAR(_xlfn.SINGLE(AgoDom1)+9)=_xlfn.SINGLE(AñoCalendario),MONTH(_xlfn.SINGLE(AgoDom1)+9)=8),_xlfn.SINGLE(AgoDom1)+9,""))</f>
        <v>#NAME?</v>
      </c>
      <c r="L47" s="14" t="e">
        <f ca="1">IF(DAY(_xlfn.SINGLE(AgoDom1))=1,IF(AND(YEAR(_xlfn.SINGLE(AgoDom1)+3)=_xlfn.SINGLE(AñoCalendario),MONTH(_xlfn.SINGLE(AgoDom1)+3)=8),_xlfn.SINGLE(AgoDom1)+3,""),IF(AND(YEAR(_xlfn.SINGLE(AgoDom1)+10)=_xlfn.SINGLE(AñoCalendario),MONTH(_xlfn.SINGLE(AgoDom1)+10)=8),_xlfn.SINGLE(AgoDom1)+10,""))</f>
        <v>#NAME?</v>
      </c>
      <c r="M47" s="14" t="e">
        <f ca="1">IF(DAY(_xlfn.SINGLE(AgoDom1))=1,IF(AND(YEAR(_xlfn.SINGLE(AgoDom1)+4)=_xlfn.SINGLE(AñoCalendario),MONTH(_xlfn.SINGLE(AgoDom1)+4)=8),_xlfn.SINGLE(AgoDom1)+4,""),IF(AND(YEAR(_xlfn.SINGLE(AgoDom1)+11)=_xlfn.SINGLE(AñoCalendario),MONTH(_xlfn.SINGLE(AgoDom1)+11)=8),_xlfn.SINGLE(AgoDom1)+11,""))</f>
        <v>#NAME?</v>
      </c>
      <c r="N47" s="14" t="e">
        <f ca="1">IF(DAY(_xlfn.SINGLE(AgoDom1))=1,IF(AND(YEAR(_xlfn.SINGLE(AgoDom1)+5)=_xlfn.SINGLE(AñoCalendario),MONTH(_xlfn.SINGLE(AgoDom1)+5)=8),_xlfn.SINGLE(AgoDom1)+5,""),IF(AND(YEAR(_xlfn.SINGLE(AgoDom1)+12)=_xlfn.SINGLE(AñoCalendario),MONTH(_xlfn.SINGLE(AgoDom1)+12)=8),_xlfn.SINGLE(AgoDom1)+12,""))</f>
        <v>#NAME?</v>
      </c>
      <c r="O47" s="14" t="e">
        <f ca="1">IF(DAY(_xlfn.SINGLE(AgoDom1))=1,IF(AND(YEAR(_xlfn.SINGLE(AgoDom1)+6)=_xlfn.SINGLE(AñoCalendario),MONTH(_xlfn.SINGLE(AgoDom1)+6)=8),_xlfn.SINGLE(AgoDom1)+6,""),IF(AND(YEAR(_xlfn.SINGLE(AgoDom1)+13)=_xlfn.SINGLE(AñoCalendario),MONTH(_xlfn.SINGLE(AgoDom1)+13)=8),_xlfn.SINGLE(AgoDom1)+13,""))</f>
        <v>#NAME?</v>
      </c>
      <c r="P47" s="14" t="e">
        <f ca="1">IF(DAY(_xlfn.SINGLE(AgoDom1))=1,IF(AND(YEAR(_xlfn.SINGLE(AgoDom1)+7)=_xlfn.SINGLE(AñoCalendario),MONTH(_xlfn.SINGLE(AgoDom1)+7)=8),_xlfn.SINGLE(AgoDom1)+7,""),IF(AND(YEAR(_xlfn.SINGLE(AgoDom1)+14)=_xlfn.SINGLE(AñoCalendario),MONTH(_xlfn.SINGLE(AgoDom1)+14)=8),_xlfn.SINGLE(AgoDom1)+14,""))</f>
        <v>#NAME?</v>
      </c>
      <c r="Q47" s="14" t="e">
        <f ca="1">IF(DAY(_xlfn.SINGLE(AgoDom1))=1,IF(AND(YEAR(_xlfn.SINGLE(AgoDom1)+8)=_xlfn.SINGLE(AñoCalendario),MONTH(_xlfn.SINGLE(AgoDom1)+8)=8),_xlfn.SINGLE(AgoDom1)+8,""),IF(AND(YEAR(_xlfn.SINGLE(AgoDom1)+15)=_xlfn.SINGLE(AñoCalendario),MONTH(_xlfn.SINGLE(AgoDom1)+15)=8),_xlfn.SINGLE(AgoDom1)+15,""))</f>
        <v>#NAME?</v>
      </c>
      <c r="R47" s="14" t="e">
        <f ca="1">IF(DAY(_xlfn.SINGLE(AgoDom1))=1,IF(AND(YEAR(_xlfn.SINGLE(AgoDom1)+9)=_xlfn.SINGLE(AñoCalendario),MONTH(_xlfn.SINGLE(AgoDom1)+9)=8),_xlfn.SINGLE(AgoDom1)+9,""),IF(AND(YEAR(_xlfn.SINGLE(AgoDom1)+16)=_xlfn.SINGLE(AñoCalendario),MONTH(_xlfn.SINGLE(AgoDom1)+16)=8),_xlfn.SINGLE(AgoDom1)+16,""))</f>
        <v>#NAME?</v>
      </c>
      <c r="S47" s="14" t="e">
        <f ca="1">IF(DAY(_xlfn.SINGLE(AgoDom1))=1,IF(AND(YEAR(_xlfn.SINGLE(AgoDom1)+10)=_xlfn.SINGLE(AñoCalendario),MONTH(_xlfn.SINGLE(AgoDom1)+10)=8),_xlfn.SINGLE(AgoDom1)+10,""),IF(AND(YEAR(_xlfn.SINGLE(AgoDom1)+17)=_xlfn.SINGLE(AñoCalendario),MONTH(_xlfn.SINGLE(AgoDom1)+17)=8),_xlfn.SINGLE(AgoDom1)+17,""))</f>
        <v>#NAME?</v>
      </c>
      <c r="T47" s="14" t="e">
        <f ca="1">IF(DAY(_xlfn.SINGLE(AgoDom1))=1,IF(AND(YEAR(_xlfn.SINGLE(AgoDom1)+11)=_xlfn.SINGLE(AñoCalendario),MONTH(_xlfn.SINGLE(AgoDom1)+11)=8),_xlfn.SINGLE(AgoDom1)+11,""),IF(AND(YEAR(_xlfn.SINGLE(AgoDom1)+18)=_xlfn.SINGLE(AñoCalendario),MONTH(_xlfn.SINGLE(AgoDom1)+18)=8),_xlfn.SINGLE(AgoDom1)+18,""))</f>
        <v>#NAME?</v>
      </c>
      <c r="U47" s="14" t="e">
        <f ca="1">IF(DAY(_xlfn.SINGLE(AgoDom1))=1,IF(AND(YEAR(_xlfn.SINGLE(AgoDom1)+12)=_xlfn.SINGLE(AñoCalendario),MONTH(_xlfn.SINGLE(AgoDom1)+12)=8),_xlfn.SINGLE(AgoDom1)+12,""),IF(AND(YEAR(_xlfn.SINGLE(AgoDom1)+19)=_xlfn.SINGLE(AñoCalendario),MONTH(_xlfn.SINGLE(AgoDom1)+19)=8),_xlfn.SINGLE(AgoDom1)+19,""))</f>
        <v>#NAME?</v>
      </c>
      <c r="V47" s="14" t="e">
        <f ca="1">IF(DAY(_xlfn.SINGLE(AgoDom1))=1,IF(AND(YEAR(_xlfn.SINGLE(AgoDom1)+13)=_xlfn.SINGLE(AñoCalendario),MONTH(_xlfn.SINGLE(AgoDom1)+13)=8),_xlfn.SINGLE(AgoDom1)+13,""),IF(AND(YEAR(_xlfn.SINGLE(AgoDom1)+20)=_xlfn.SINGLE(AñoCalendario),MONTH(_xlfn.SINGLE(AgoDom1)+20)=8),_xlfn.SINGLE(AgoDom1)+20,""))</f>
        <v>#NAME?</v>
      </c>
      <c r="W47" s="14" t="e">
        <f ca="1">IF(DAY(_xlfn.SINGLE(AgoDom1))=1,IF(AND(YEAR(_xlfn.SINGLE(AgoDom1)+14)=_xlfn.SINGLE(AñoCalendario),MONTH(_xlfn.SINGLE(AgoDom1)+14)=8),_xlfn.SINGLE(AgoDom1)+14,""),IF(AND(YEAR(_xlfn.SINGLE(AgoDom1)+21)=_xlfn.SINGLE(AñoCalendario),MONTH(_xlfn.SINGLE(AgoDom1)+21)=8),_xlfn.SINGLE(AgoDom1)+21,""))</f>
        <v>#NAME?</v>
      </c>
      <c r="X47" s="14" t="e">
        <f ca="1">IF(DAY(_xlfn.SINGLE(AgoDom1))=1,IF(AND(YEAR(_xlfn.SINGLE(AgoDom1)+15)=_xlfn.SINGLE(AñoCalendario),MONTH(_xlfn.SINGLE(AgoDom1)+15)=8),_xlfn.SINGLE(AgoDom1)+15,""),IF(AND(YEAR(_xlfn.SINGLE(AgoDom1)+22)=_xlfn.SINGLE(AñoCalendario),MONTH(_xlfn.SINGLE(AgoDom1)+22)=8),_xlfn.SINGLE(AgoDom1)+22,""))</f>
        <v>#NAME?</v>
      </c>
      <c r="Y47" s="14" t="e">
        <f ca="1">IF(DAY(_xlfn.SINGLE(AgoDom1))=1,IF(AND(YEAR(_xlfn.SINGLE(AgoDom1)+16)=_xlfn.SINGLE(AñoCalendario),MONTH(_xlfn.SINGLE(AgoDom1)+16)=8),_xlfn.SINGLE(AgoDom1)+16,""),IF(AND(YEAR(_xlfn.SINGLE(AgoDom1)+23)=_xlfn.SINGLE(AñoCalendario),MONTH(_xlfn.SINGLE(AgoDom1)+23)=8),_xlfn.SINGLE(AgoDom1)+23,""))</f>
        <v>#NAME?</v>
      </c>
      <c r="Z47" s="14" t="e">
        <f ca="1">IF(DAY(_xlfn.SINGLE(AgoDom1))=1,IF(AND(YEAR(_xlfn.SINGLE(AgoDom1)+17)=_xlfn.SINGLE(AñoCalendario),MONTH(_xlfn.SINGLE(AgoDom1)+17)=8),_xlfn.SINGLE(AgoDom1)+17,""),IF(AND(YEAR(_xlfn.SINGLE(AgoDom1)+24)=_xlfn.SINGLE(AñoCalendario),MONTH(_xlfn.SINGLE(AgoDom1)+24)=8),_xlfn.SINGLE(AgoDom1)+24,""))</f>
        <v>#NAME?</v>
      </c>
      <c r="AA47" s="14" t="e">
        <f ca="1">IF(DAY(_xlfn.SINGLE(AgoDom1))=1,IF(AND(YEAR(_xlfn.SINGLE(AgoDom1)+18)=_xlfn.SINGLE(AñoCalendario),MONTH(_xlfn.SINGLE(AgoDom1)+18)=8),_xlfn.SINGLE(AgoDom1)+18,""),IF(AND(YEAR(_xlfn.SINGLE(AgoDom1)+25)=_xlfn.SINGLE(AñoCalendario),MONTH(_xlfn.SINGLE(AgoDom1)+25)=8),_xlfn.SINGLE(AgoDom1)+25,""))</f>
        <v>#NAME?</v>
      </c>
      <c r="AB47" s="14" t="e">
        <f ca="1">IF(DAY(_xlfn.SINGLE(AgoDom1))=1,IF(AND(YEAR(_xlfn.SINGLE(AgoDom1)+19)=_xlfn.SINGLE(AñoCalendario),MONTH(_xlfn.SINGLE(AgoDom1)+19)=8),_xlfn.SINGLE(AgoDom1)+19,""),IF(AND(YEAR(_xlfn.SINGLE(AgoDom1)+26)=_xlfn.SINGLE(AñoCalendario),MONTH(_xlfn.SINGLE(AgoDom1)+26)=8),_xlfn.SINGLE(AgoDom1)+26,""))</f>
        <v>#NAME?</v>
      </c>
      <c r="AC47" s="14" t="e">
        <f ca="1">IF(DAY(_xlfn.SINGLE(AgoDom1))=1,IF(AND(YEAR(_xlfn.SINGLE(AgoDom1)+20)=_xlfn.SINGLE(AñoCalendario),MONTH(_xlfn.SINGLE(AgoDom1)+20)=8),_xlfn.SINGLE(AgoDom1)+20,""),IF(AND(YEAR(_xlfn.SINGLE(AgoDom1)+27)=_xlfn.SINGLE(AñoCalendario),MONTH(_xlfn.SINGLE(AgoDom1)+27)=8),_xlfn.SINGLE(AgoDom1)+27,""))</f>
        <v>#NAME?</v>
      </c>
      <c r="AD47" s="14" t="e">
        <f ca="1">IF(DAY(_xlfn.SINGLE(AgoDom1))=1,IF(AND(YEAR(_xlfn.SINGLE(AgoDom1)+21)=_xlfn.SINGLE(AñoCalendario),MONTH(_xlfn.SINGLE(AgoDom1)+21)=8),_xlfn.SINGLE(AgoDom1)+21,""),IF(AND(YEAR(_xlfn.SINGLE(AgoDom1)+28)=_xlfn.SINGLE(AñoCalendario),MONTH(_xlfn.SINGLE(AgoDom1)+28)=8),_xlfn.SINGLE(AgoDom1)+28,""))</f>
        <v>#NAME?</v>
      </c>
      <c r="AE47" s="14" t="e">
        <f ca="1">IF(DAY(_xlfn.SINGLE(AgoDom1))=1,IF(AND(YEAR(_xlfn.SINGLE(AgoDom1)+22)=_xlfn.SINGLE(AñoCalendario),MONTH(_xlfn.SINGLE(AgoDom1)+22)=8),_xlfn.SINGLE(AgoDom1)+22,""),IF(AND(YEAR(_xlfn.SINGLE(AgoDom1)+29)=_xlfn.SINGLE(AñoCalendario),MONTH(_xlfn.SINGLE(AgoDom1)+29)=8),_xlfn.SINGLE(AgoDom1)+29,""))</f>
        <v>#NAME?</v>
      </c>
      <c r="AF47" s="14" t="e">
        <f ca="1">IF(DAY(_xlfn.SINGLE(AgoDom1))=1,IF(AND(YEAR(_xlfn.SINGLE(AgoDom1)+23)=_xlfn.SINGLE(AñoCalendario),MONTH(_xlfn.SINGLE(AgoDom1)+23)=8),_xlfn.SINGLE(AgoDom1)+23,""),IF(AND(YEAR(_xlfn.SINGLE(AgoDom1)+30)=_xlfn.SINGLE(AñoCalendario),MONTH(_xlfn.SINGLE(AgoDom1)+30)=8),_xlfn.SINGLE(AgoDom1)+30,""))</f>
        <v>#NAME?</v>
      </c>
      <c r="AG47" s="14" t="e">
        <f ca="1">IF(DAY(_xlfn.SINGLE(AgoDom1))=1,IF(AND(YEAR(_xlfn.SINGLE(AgoDom1)+24)=_xlfn.SINGLE(AñoCalendario),MONTH(_xlfn.SINGLE(AgoDom1)+24)=8),_xlfn.SINGLE(AgoDom1)+24,""),IF(AND(YEAR(_xlfn.SINGLE(AgoDom1)+31)=_xlfn.SINGLE(AñoCalendario),MONTH(_xlfn.SINGLE(AgoDom1)+31)=8),_xlfn.SINGLE(AgoDom1)+31,""))</f>
        <v>#NAME?</v>
      </c>
      <c r="AH47" s="14" t="e">
        <f ca="1">IF(DAY(_xlfn.SINGLE(AgoDom1))=1,IF(AND(YEAR(_xlfn.SINGLE(AgoDom1)+25)=_xlfn.SINGLE(AñoCalendario),MONTH(_xlfn.SINGLE(AgoDom1)+25)=8),_xlfn.SINGLE(AgoDom1)+25,""),IF(AND(YEAR(_xlfn.SINGLE(AgoDom1)+32)=_xlfn.SINGLE(AñoCalendario),MONTH(_xlfn.SINGLE(AgoDom1)+32)=8),_xlfn.SINGLE(AgoDom1)+32,""))</f>
        <v>#NAME?</v>
      </c>
      <c r="AI47" s="14" t="e">
        <f ca="1">IF(DAY(_xlfn.SINGLE(AgoDom1))=1,IF(AND(YEAR(_xlfn.SINGLE(AgoDom1)+26)=_xlfn.SINGLE(AñoCalendario),MONTH(_xlfn.SINGLE(AgoDom1)+26)=8),_xlfn.SINGLE(AgoDom1)+26,""),IF(AND(YEAR(_xlfn.SINGLE(AgoDom1)+33)=_xlfn.SINGLE(AñoCalendario),MONTH(_xlfn.SINGLE(AgoDom1)+33)=8),_xlfn.SINGLE(AgoDom1)+33,""))</f>
        <v>#NAME?</v>
      </c>
      <c r="AJ47" s="14" t="e">
        <f ca="1">IF(DAY(_xlfn.SINGLE(AgoDom1))=1,IF(AND(YEAR(_xlfn.SINGLE(AgoDom1)+27)=_xlfn.SINGLE(AñoCalendario),MONTH(_xlfn.SINGLE(AgoDom1)+27)=8),_xlfn.SINGLE(AgoDom1)+27,""),IF(AND(YEAR(_xlfn.SINGLE(AgoDom1)+34)=_xlfn.SINGLE(AñoCalendario),MONTH(_xlfn.SINGLE(AgoDom1)+34)=8),_xlfn.SINGLE(AgoDom1)+34,""))</f>
        <v>#NAME?</v>
      </c>
      <c r="AK47" s="14" t="e">
        <f ca="1">IF(DAY(_xlfn.SINGLE(AgoDom1))=1,IF(AND(YEAR(_xlfn.SINGLE(AgoDom1)+28)=_xlfn.SINGLE(AñoCalendario),MONTH(_xlfn.SINGLE(AgoDom1)+28)=8),_xlfn.SINGLE(AgoDom1)+28,""),IF(AND(YEAR(_xlfn.SINGLE(AgoDom1)+35)=_xlfn.SINGLE(AñoCalendario),MONTH(_xlfn.SINGLE(AgoDom1)+35)=8),_xlfn.SINGLE(AgoDom1)+35,""))</f>
        <v>#NAME?</v>
      </c>
      <c r="AL47" s="14" t="e">
        <f ca="1">IF(DAY(_xlfn.SINGLE(AgoDom1))=1,IF(AND(YEAR(_xlfn.SINGLE(AgoDom1)+29)=_xlfn.SINGLE(AñoCalendario),MONTH(_xlfn.SINGLE(AgoDom1)+29)=8),_xlfn.SINGLE(AgoDom1)+29,""),IF(AND(YEAR(_xlfn.SINGLE(AgoDom1)+36)=_xlfn.SINGLE(AñoCalendario),MONTH(_xlfn.SINGLE(AgoDom1)+36)=8),_xlfn.SINGLE(AgoDom1)+36,""))</f>
        <v>#NAME?</v>
      </c>
      <c r="AM47" s="15" t="e">
        <f ca="1">IF(DAY(_xlfn.SINGLE(AgoDom1))=1,IF(AND(YEAR(_xlfn.SINGLE(AgoDom1)+30)=_xlfn.SINGLE(AñoCalendario),MONTH(_xlfn.SINGLE(AgoDom1)+30)=8),_xlfn.SINGLE(AgoDom1)+30,""),IF(AND(YEAR(_xlfn.SINGLE(AgoDom1)+37)=_xlfn.SINGLE(AñoCalendario),MONTH(_xlfn.SINGLE(AgoDom1)+37)=8),_xlfn.SINGLE(AgoDom1)+37,""))</f>
        <v>#NAME?</v>
      </c>
    </row>
    <row r="48" spans="2:39" s="12" customFormat="1" ht="18.95" customHeight="1">
      <c r="B48" s="49"/>
      <c r="C48" s="13" t="s">
        <v>0</v>
      </c>
      <c r="D48" s="13" t="s">
        <v>1</v>
      </c>
      <c r="E48" s="13" t="s">
        <v>2</v>
      </c>
      <c r="F48" s="13" t="s">
        <v>3</v>
      </c>
      <c r="G48" s="13" t="s">
        <v>4</v>
      </c>
      <c r="H48" s="13" t="s">
        <v>5</v>
      </c>
      <c r="I48" s="13" t="s">
        <v>6</v>
      </c>
      <c r="J48" s="13" t="s">
        <v>0</v>
      </c>
      <c r="K48" s="13" t="s">
        <v>1</v>
      </c>
      <c r="L48" s="13" t="s">
        <v>2</v>
      </c>
      <c r="M48" s="13" t="s">
        <v>3</v>
      </c>
      <c r="N48" s="13" t="s">
        <v>4</v>
      </c>
      <c r="O48" s="13" t="s">
        <v>5</v>
      </c>
      <c r="P48" s="13" t="s">
        <v>6</v>
      </c>
      <c r="Q48" s="13" t="s">
        <v>0</v>
      </c>
      <c r="R48" s="13" t="s">
        <v>1</v>
      </c>
      <c r="S48" s="13" t="s">
        <v>2</v>
      </c>
      <c r="T48" s="13" t="s">
        <v>3</v>
      </c>
      <c r="U48" s="13" t="s">
        <v>4</v>
      </c>
      <c r="V48" s="13" t="s">
        <v>5</v>
      </c>
      <c r="W48" s="13" t="s">
        <v>6</v>
      </c>
      <c r="X48" s="13" t="s">
        <v>0</v>
      </c>
      <c r="Y48" s="13" t="s">
        <v>1</v>
      </c>
      <c r="Z48" s="13" t="s">
        <v>2</v>
      </c>
      <c r="AA48" s="13" t="s">
        <v>3</v>
      </c>
      <c r="AB48" s="13" t="s">
        <v>4</v>
      </c>
      <c r="AC48" s="13" t="s">
        <v>5</v>
      </c>
      <c r="AD48" s="13" t="s">
        <v>6</v>
      </c>
      <c r="AE48" s="13" t="s">
        <v>0</v>
      </c>
      <c r="AF48" s="13" t="s">
        <v>1</v>
      </c>
      <c r="AG48" s="13" t="s">
        <v>2</v>
      </c>
      <c r="AH48" s="13" t="s">
        <v>3</v>
      </c>
      <c r="AI48" s="13" t="s">
        <v>4</v>
      </c>
      <c r="AJ48" s="13" t="s">
        <v>5</v>
      </c>
      <c r="AK48" s="13" t="s">
        <v>6</v>
      </c>
      <c r="AL48" s="13" t="s">
        <v>0</v>
      </c>
      <c r="AM48" s="16" t="s">
        <v>1</v>
      </c>
    </row>
    <row r="49" spans="2:39" ht="18.95" customHeight="1">
      <c r="B49" s="10" t="e">
        <f ca="1">_xlfn.SINGLE(IF(_xlfn.SINGLE(Trabajo1_Nombre)="","",Trabajo1_Nombre))</f>
        <v>#NAME?</v>
      </c>
      <c r="C49" s="43" t="e">
        <f t="shared" ref="C49:AM49" ca="1" si="21">IF(OR(NOT(ISNUMBER(C47)),C47&lt;_xlfn.SINGLE(Trabajo1_DíaInicio)),"",IF(MID(_xlfn.SINGLE(Trabajo1_Patrón),MOD(C47-_xlfn.SINGLE(Trabajo1_DíaInicio),LEN(_xlfn.SINGLE(Trabajo1_Patrón)))+1,1)=_xlfn.SINGLE(Trabajo1_Turno1_Código),1,IF(MID(_xlfn.SINGLE(Trabajo1_Patrón),MOD(C47-_xlfn.SINGLE(Trabajo1_DíaInicio),LEN(_xlfn.SINGLE(Trabajo1_Patrón)))+1,1)=_xlfn.SINGLE(Trabajo1_Turno2_Código),2,IF(MID(_xlfn.SINGLE(Trabajo1_Patrón),MOD(C47-_xlfn.SINGLE(Trabajo1_DíaInicio),LEN(_xlfn.SINGLE(Trabajo1_Patrón)))+1,1)=_xlfn.SINGLE(Trabajo1_Turno3_Código),3,""))))</f>
        <v>#NAME?</v>
      </c>
      <c r="D49" s="43" t="e">
        <f t="shared" ca="1" si="21"/>
        <v>#NAME?</v>
      </c>
      <c r="E49" s="43" t="e">
        <f t="shared" ca="1" si="21"/>
        <v>#NAME?</v>
      </c>
      <c r="F49" s="43" t="e">
        <f t="shared" ca="1" si="21"/>
        <v>#NAME?</v>
      </c>
      <c r="G49" s="43" t="e">
        <f t="shared" ca="1" si="21"/>
        <v>#NAME?</v>
      </c>
      <c r="H49" s="43" t="e">
        <f t="shared" ca="1" si="21"/>
        <v>#NAME?</v>
      </c>
      <c r="I49" s="43" t="e">
        <f t="shared" ca="1" si="21"/>
        <v>#NAME?</v>
      </c>
      <c r="J49" s="43" t="e">
        <f t="shared" ca="1" si="21"/>
        <v>#NAME?</v>
      </c>
      <c r="K49" s="43" t="e">
        <f t="shared" ca="1" si="21"/>
        <v>#NAME?</v>
      </c>
      <c r="L49" s="43" t="e">
        <f t="shared" ca="1" si="21"/>
        <v>#NAME?</v>
      </c>
      <c r="M49" s="43" t="e">
        <f t="shared" ca="1" si="21"/>
        <v>#NAME?</v>
      </c>
      <c r="N49" s="43" t="e">
        <f t="shared" ca="1" si="21"/>
        <v>#NAME?</v>
      </c>
      <c r="O49" s="43" t="e">
        <f t="shared" ca="1" si="21"/>
        <v>#NAME?</v>
      </c>
      <c r="P49" s="43" t="e">
        <f t="shared" ca="1" si="21"/>
        <v>#NAME?</v>
      </c>
      <c r="Q49" s="43" t="e">
        <f t="shared" ca="1" si="21"/>
        <v>#NAME?</v>
      </c>
      <c r="R49" s="43" t="e">
        <f t="shared" ca="1" si="21"/>
        <v>#NAME?</v>
      </c>
      <c r="S49" s="43" t="e">
        <f t="shared" ca="1" si="21"/>
        <v>#NAME?</v>
      </c>
      <c r="T49" s="43" t="e">
        <f t="shared" ca="1" si="21"/>
        <v>#NAME?</v>
      </c>
      <c r="U49" s="43" t="e">
        <f t="shared" ca="1" si="21"/>
        <v>#NAME?</v>
      </c>
      <c r="V49" s="43" t="e">
        <f t="shared" ca="1" si="21"/>
        <v>#NAME?</v>
      </c>
      <c r="W49" s="43" t="e">
        <f t="shared" ca="1" si="21"/>
        <v>#NAME?</v>
      </c>
      <c r="X49" s="43" t="e">
        <f t="shared" ca="1" si="21"/>
        <v>#NAME?</v>
      </c>
      <c r="Y49" s="43" t="e">
        <f t="shared" ca="1" si="21"/>
        <v>#NAME?</v>
      </c>
      <c r="Z49" s="43" t="e">
        <f t="shared" ca="1" si="21"/>
        <v>#NAME?</v>
      </c>
      <c r="AA49" s="43" t="e">
        <f t="shared" ca="1" si="21"/>
        <v>#NAME?</v>
      </c>
      <c r="AB49" s="43" t="e">
        <f t="shared" ca="1" si="21"/>
        <v>#NAME?</v>
      </c>
      <c r="AC49" s="43" t="e">
        <f t="shared" ca="1" si="21"/>
        <v>#NAME?</v>
      </c>
      <c r="AD49" s="43" t="e">
        <f t="shared" ca="1" si="21"/>
        <v>#NAME?</v>
      </c>
      <c r="AE49" s="43" t="e">
        <f t="shared" ca="1" si="21"/>
        <v>#NAME?</v>
      </c>
      <c r="AF49" s="43" t="e">
        <f t="shared" ca="1" si="21"/>
        <v>#NAME?</v>
      </c>
      <c r="AG49" s="43" t="e">
        <f t="shared" ca="1" si="21"/>
        <v>#NAME?</v>
      </c>
      <c r="AH49" s="43" t="e">
        <f t="shared" ca="1" si="21"/>
        <v>#NAME?</v>
      </c>
      <c r="AI49" s="43" t="e">
        <f t="shared" ca="1" si="21"/>
        <v>#NAME?</v>
      </c>
      <c r="AJ49" s="43" t="e">
        <f t="shared" ca="1" si="21"/>
        <v>#NAME?</v>
      </c>
      <c r="AK49" s="43" t="e">
        <f t="shared" ca="1" si="21"/>
        <v>#NAME?</v>
      </c>
      <c r="AL49" s="43" t="e">
        <f t="shared" ca="1" si="21"/>
        <v>#NAME?</v>
      </c>
      <c r="AM49" s="43" t="e">
        <f t="shared" ca="1" si="21"/>
        <v>#NAME?</v>
      </c>
    </row>
    <row r="50" spans="2:39" ht="18.95" customHeight="1">
      <c r="B50" s="11" t="e">
        <f ca="1">_xlfn.SINGLE(IF(_xlfn.SINGLE(Trabajo2_Nombre)="","",Trabajo2_Nombre))</f>
        <v>#NAME?</v>
      </c>
      <c r="C50" s="44" t="e">
        <f t="shared" ref="C50:AM50" ca="1" si="22">IF(OR(NOT(ISNUMBER(C47)),C47&lt;_xlfn.SINGLE(Trabajo2_DíaInicio)),"",IF(MID(_xlfn.SINGLE(Trabajo2_Patrón),MOD(C47-_xlfn.SINGLE(Trabajo2_DíaInicio),LEN(_xlfn.SINGLE(Trabajo2_Patrón)))+1,1)=_xlfn.SINGLE(Trabajo2_Turno1_Código),1,IF(MID(_xlfn.SINGLE(Trabajo2_Patrón),MOD(C47-_xlfn.SINGLE(Trabajo2_DíaInicio),LEN(_xlfn.SINGLE(Trabajo2_Patrón)))+1,1)=_xlfn.SINGLE(Trabajo2_Turno2_Código),2,IF(MID(_xlfn.SINGLE(Trabajo2_Patrón),MOD(C47-_xlfn.SINGLE(Trabajo2_DíaInicio),LEN(_xlfn.SINGLE(Trabajo2_Patrón)))+1,1)=_xlfn.SINGLE(Trabajo2_Turno3_Código),3,""))))</f>
        <v>#NAME?</v>
      </c>
      <c r="D50" s="44" t="e">
        <f t="shared" ca="1" si="22"/>
        <v>#NAME?</v>
      </c>
      <c r="E50" s="44" t="e">
        <f t="shared" ca="1" si="22"/>
        <v>#NAME?</v>
      </c>
      <c r="F50" s="44" t="e">
        <f t="shared" ca="1" si="22"/>
        <v>#NAME?</v>
      </c>
      <c r="G50" s="44" t="e">
        <f t="shared" ca="1" si="22"/>
        <v>#NAME?</v>
      </c>
      <c r="H50" s="44" t="e">
        <f t="shared" ca="1" si="22"/>
        <v>#NAME?</v>
      </c>
      <c r="I50" s="44" t="e">
        <f t="shared" ca="1" si="22"/>
        <v>#NAME?</v>
      </c>
      <c r="J50" s="44" t="e">
        <f t="shared" ca="1" si="22"/>
        <v>#NAME?</v>
      </c>
      <c r="K50" s="44" t="e">
        <f t="shared" ca="1" si="22"/>
        <v>#NAME?</v>
      </c>
      <c r="L50" s="44" t="e">
        <f t="shared" ca="1" si="22"/>
        <v>#NAME?</v>
      </c>
      <c r="M50" s="44" t="e">
        <f t="shared" ca="1" si="22"/>
        <v>#NAME?</v>
      </c>
      <c r="N50" s="44" t="e">
        <f t="shared" ca="1" si="22"/>
        <v>#NAME?</v>
      </c>
      <c r="O50" s="44" t="e">
        <f t="shared" ca="1" si="22"/>
        <v>#NAME?</v>
      </c>
      <c r="P50" s="44" t="e">
        <f t="shared" ca="1" si="22"/>
        <v>#NAME?</v>
      </c>
      <c r="Q50" s="44" t="e">
        <f t="shared" ca="1" si="22"/>
        <v>#NAME?</v>
      </c>
      <c r="R50" s="44" t="e">
        <f t="shared" ca="1" si="22"/>
        <v>#NAME?</v>
      </c>
      <c r="S50" s="44" t="e">
        <f t="shared" ca="1" si="22"/>
        <v>#NAME?</v>
      </c>
      <c r="T50" s="44" t="e">
        <f t="shared" ca="1" si="22"/>
        <v>#NAME?</v>
      </c>
      <c r="U50" s="44" t="e">
        <f t="shared" ca="1" si="22"/>
        <v>#NAME?</v>
      </c>
      <c r="V50" s="44" t="e">
        <f t="shared" ca="1" si="22"/>
        <v>#NAME?</v>
      </c>
      <c r="W50" s="44" t="e">
        <f t="shared" ca="1" si="22"/>
        <v>#NAME?</v>
      </c>
      <c r="X50" s="44" t="e">
        <f t="shared" ca="1" si="22"/>
        <v>#NAME?</v>
      </c>
      <c r="Y50" s="44" t="e">
        <f t="shared" ca="1" si="22"/>
        <v>#NAME?</v>
      </c>
      <c r="Z50" s="44" t="e">
        <f t="shared" ca="1" si="22"/>
        <v>#NAME?</v>
      </c>
      <c r="AA50" s="44" t="e">
        <f t="shared" ca="1" si="22"/>
        <v>#NAME?</v>
      </c>
      <c r="AB50" s="44" t="e">
        <f t="shared" ca="1" si="22"/>
        <v>#NAME?</v>
      </c>
      <c r="AC50" s="44" t="e">
        <f t="shared" ca="1" si="22"/>
        <v>#NAME?</v>
      </c>
      <c r="AD50" s="44" t="e">
        <f t="shared" ca="1" si="22"/>
        <v>#NAME?</v>
      </c>
      <c r="AE50" s="44" t="e">
        <f t="shared" ca="1" si="22"/>
        <v>#NAME?</v>
      </c>
      <c r="AF50" s="44" t="e">
        <f t="shared" ca="1" si="22"/>
        <v>#NAME?</v>
      </c>
      <c r="AG50" s="44" t="e">
        <f t="shared" ca="1" si="22"/>
        <v>#NAME?</v>
      </c>
      <c r="AH50" s="44" t="e">
        <f t="shared" ca="1" si="22"/>
        <v>#NAME?</v>
      </c>
      <c r="AI50" s="44" t="e">
        <f t="shared" ca="1" si="22"/>
        <v>#NAME?</v>
      </c>
      <c r="AJ50" s="44" t="e">
        <f t="shared" ca="1" si="22"/>
        <v>#NAME?</v>
      </c>
      <c r="AK50" s="44" t="e">
        <f t="shared" ca="1" si="22"/>
        <v>#NAME?</v>
      </c>
      <c r="AL50" s="44" t="e">
        <f t="shared" ca="1" si="22"/>
        <v>#NAME?</v>
      </c>
      <c r="AM50" s="44" t="e">
        <f t="shared" ca="1" si="22"/>
        <v>#NAME?</v>
      </c>
    </row>
    <row r="51" spans="2:39" ht="18.95" customHeight="1">
      <c r="B51" s="11" t="e">
        <f ca="1">_xlfn.SINGLE(IF(_xlfn.SINGLE(Trabajo3_Nombre)="","",Trabajo3_Nombre))</f>
        <v>#NAME?</v>
      </c>
      <c r="C51" s="44" t="e">
        <f t="shared" ref="C51:AM51" ca="1" si="23">IF(OR(NOT(ISNUMBER(C47)),C47&lt;_xlfn.SINGLE(Trabajo3_DíaInicio)),"",IF(MID(_xlfn.SINGLE(Trabajo3_Patrón),MOD(C47-_xlfn.SINGLE(Trabajo3_DíaInicio),LEN(_xlfn.SINGLE(Trabajo3_Patrón)))+1,1)=_xlfn.SINGLE(Trabajo3_Turno1_Código),1,IF(MID(_xlfn.SINGLE(Trabajo3_Patrón),MOD(C47-_xlfn.SINGLE(Trabajo3_DíaInicio),LEN(_xlfn.SINGLE(Trabajo3_Patrón)))+1,1)=_xlfn.SINGLE(Trabajo3_Turno2_Código),2,IF(MID(_xlfn.SINGLE(Trabajo3_Patrón),MOD(C47-_xlfn.SINGLE(Trabajo3_DíaInicio),LEN(_xlfn.SINGLE(Trabajo3_Patrón)))+1,1)=_xlfn.SINGLE(Trabajo3_Turno3_Código),3,""))))</f>
        <v>#NAME?</v>
      </c>
      <c r="D51" s="44" t="e">
        <f t="shared" ca="1" si="23"/>
        <v>#NAME?</v>
      </c>
      <c r="E51" s="44" t="e">
        <f t="shared" ca="1" si="23"/>
        <v>#NAME?</v>
      </c>
      <c r="F51" s="44" t="e">
        <f t="shared" ca="1" si="23"/>
        <v>#NAME?</v>
      </c>
      <c r="G51" s="44" t="e">
        <f t="shared" ca="1" si="23"/>
        <v>#NAME?</v>
      </c>
      <c r="H51" s="44" t="e">
        <f t="shared" ca="1" si="23"/>
        <v>#NAME?</v>
      </c>
      <c r="I51" s="44" t="e">
        <f t="shared" ca="1" si="23"/>
        <v>#NAME?</v>
      </c>
      <c r="J51" s="44" t="e">
        <f t="shared" ca="1" si="23"/>
        <v>#NAME?</v>
      </c>
      <c r="K51" s="44" t="e">
        <f t="shared" ca="1" si="23"/>
        <v>#NAME?</v>
      </c>
      <c r="L51" s="44" t="e">
        <f t="shared" ca="1" si="23"/>
        <v>#NAME?</v>
      </c>
      <c r="M51" s="44" t="e">
        <f t="shared" ca="1" si="23"/>
        <v>#NAME?</v>
      </c>
      <c r="N51" s="44" t="e">
        <f t="shared" ca="1" si="23"/>
        <v>#NAME?</v>
      </c>
      <c r="O51" s="44" t="e">
        <f t="shared" ca="1" si="23"/>
        <v>#NAME?</v>
      </c>
      <c r="P51" s="44" t="e">
        <f t="shared" ca="1" si="23"/>
        <v>#NAME?</v>
      </c>
      <c r="Q51" s="44" t="e">
        <f t="shared" ca="1" si="23"/>
        <v>#NAME?</v>
      </c>
      <c r="R51" s="44" t="e">
        <f t="shared" ca="1" si="23"/>
        <v>#NAME?</v>
      </c>
      <c r="S51" s="44" t="e">
        <f t="shared" ca="1" si="23"/>
        <v>#NAME?</v>
      </c>
      <c r="T51" s="44" t="e">
        <f t="shared" ca="1" si="23"/>
        <v>#NAME?</v>
      </c>
      <c r="U51" s="44" t="e">
        <f t="shared" ca="1" si="23"/>
        <v>#NAME?</v>
      </c>
      <c r="V51" s="44" t="e">
        <f t="shared" ca="1" si="23"/>
        <v>#NAME?</v>
      </c>
      <c r="W51" s="44" t="e">
        <f t="shared" ca="1" si="23"/>
        <v>#NAME?</v>
      </c>
      <c r="X51" s="44" t="e">
        <f t="shared" ca="1" si="23"/>
        <v>#NAME?</v>
      </c>
      <c r="Y51" s="44" t="e">
        <f t="shared" ca="1" si="23"/>
        <v>#NAME?</v>
      </c>
      <c r="Z51" s="44" t="e">
        <f t="shared" ca="1" si="23"/>
        <v>#NAME?</v>
      </c>
      <c r="AA51" s="44" t="e">
        <f t="shared" ca="1" si="23"/>
        <v>#NAME?</v>
      </c>
      <c r="AB51" s="44" t="e">
        <f t="shared" ca="1" si="23"/>
        <v>#NAME?</v>
      </c>
      <c r="AC51" s="44" t="e">
        <f t="shared" ca="1" si="23"/>
        <v>#NAME?</v>
      </c>
      <c r="AD51" s="44" t="e">
        <f t="shared" ca="1" si="23"/>
        <v>#NAME?</v>
      </c>
      <c r="AE51" s="44" t="e">
        <f t="shared" ca="1" si="23"/>
        <v>#NAME?</v>
      </c>
      <c r="AF51" s="44" t="e">
        <f t="shared" ca="1" si="23"/>
        <v>#NAME?</v>
      </c>
      <c r="AG51" s="44" t="e">
        <f t="shared" ca="1" si="23"/>
        <v>#NAME?</v>
      </c>
      <c r="AH51" s="44" t="e">
        <f t="shared" ca="1" si="23"/>
        <v>#NAME?</v>
      </c>
      <c r="AI51" s="44" t="e">
        <f t="shared" ca="1" si="23"/>
        <v>#NAME?</v>
      </c>
      <c r="AJ51" s="44" t="e">
        <f t="shared" ca="1" si="23"/>
        <v>#NAME?</v>
      </c>
      <c r="AK51" s="44" t="e">
        <f t="shared" ca="1" si="23"/>
        <v>#NAME?</v>
      </c>
      <c r="AL51" s="44" t="e">
        <f t="shared" ca="1" si="23"/>
        <v>#NAME?</v>
      </c>
      <c r="AM51" s="44" t="e">
        <f t="shared" ca="1" si="23"/>
        <v>#NAME?</v>
      </c>
    </row>
    <row r="52" spans="2:39" ht="12" customHeight="1"/>
    <row r="53" spans="2:39" s="12" customFormat="1" ht="18.95" customHeight="1">
      <c r="B53" s="48" t="e">
        <f ca="1">DATE(_xlfn.SINGLE(AñoCalendario),9,1)</f>
        <v>#NAME?</v>
      </c>
      <c r="C53" s="14" t="e">
        <f ca="1">IF(DAY(_xlfn.SINGLE(SepDom1))=1,"",IF(AND(YEAR(_xlfn.SINGLE(SepDom1)+1)=_xlfn.SINGLE(AñoCalendario),MONTH(_xlfn.SINGLE(SepDom1)+1)=9),_xlfn.SINGLE(SepDom1)+1,""))</f>
        <v>#NAME?</v>
      </c>
      <c r="D53" s="14" t="e">
        <f ca="1">IF(DAY(_xlfn.SINGLE(SepDom1))=1,"",IF(AND(YEAR(_xlfn.SINGLE(SepDom1)+2)=_xlfn.SINGLE(AñoCalendario),MONTH(_xlfn.SINGLE(SepDom1)+2)=9),_xlfn.SINGLE(SepDom1)+2,""))</f>
        <v>#NAME?</v>
      </c>
      <c r="E53" s="14" t="e">
        <f ca="1">IF(DAY(_xlfn.SINGLE(SepDom1))=1,"",IF(AND(YEAR(_xlfn.SINGLE(SepDom1)+3)=_xlfn.SINGLE(AñoCalendario),MONTH(_xlfn.SINGLE(SepDom1)+3)=9),_xlfn.SINGLE(SepDom1)+3,""))</f>
        <v>#NAME?</v>
      </c>
      <c r="F53" s="14" t="e">
        <f ca="1">IF(DAY(_xlfn.SINGLE(SepDom1))=1,"",IF(AND(YEAR(_xlfn.SINGLE(SepDom1)+4)=_xlfn.SINGLE(AñoCalendario),MONTH(_xlfn.SINGLE(SepDom1)+4)=9),_xlfn.SINGLE(SepDom1)+4,""))</f>
        <v>#NAME?</v>
      </c>
      <c r="G53" s="14" t="e">
        <f ca="1">IF(DAY(_xlfn.SINGLE(SepDom1))=1,"",IF(AND(YEAR(_xlfn.SINGLE(SepDom1)+5)=_xlfn.SINGLE(AñoCalendario),MONTH(_xlfn.SINGLE(SepDom1)+5)=9),_xlfn.SINGLE(SepDom1)+5,""))</f>
        <v>#NAME?</v>
      </c>
      <c r="H53" s="14" t="e">
        <f ca="1">IF(DAY(_xlfn.SINGLE(SepDom1))=1,"",IF(AND(YEAR(_xlfn.SINGLE(SepDom1)+6)=_xlfn.SINGLE(AñoCalendario),MONTH(_xlfn.SINGLE(SepDom1)+6)=9),_xlfn.SINGLE(SepDom1)+6,""))</f>
        <v>#NAME?</v>
      </c>
      <c r="I53" s="14" t="e">
        <f ca="1">_xlfn.SINGLE(IF(DAY(_xlfn.SINGLE(SepDom1))=1,IF(AND(YEAR(_xlfn.SINGLE(SepDom1))=_xlfn.SINGLE(AñoCalendario),MONTH(_xlfn.SINGLE(SepDom1))=9),SepDom1,""),IF(AND(YEAR(_xlfn.SINGLE(SepDom1)+7)=_xlfn.SINGLE(AñoCalendario),MONTH(_xlfn.SINGLE(SepDom1)+7)=9),_xlfn.SINGLE(SepDom1)+7,"")))</f>
        <v>#NAME?</v>
      </c>
      <c r="J53" s="14" t="e">
        <f ca="1">IF(DAY(_xlfn.SINGLE(SepDom1))=1,IF(AND(YEAR(_xlfn.SINGLE(SepDom1)+1)=_xlfn.SINGLE(AñoCalendario),MONTH(_xlfn.SINGLE(SepDom1)+1)=9),_xlfn.SINGLE(SepDom1)+1,""),IF(AND(YEAR(_xlfn.SINGLE(SepDom1)+8)=_xlfn.SINGLE(AñoCalendario),MONTH(_xlfn.SINGLE(SepDom1)+8)=9),_xlfn.SINGLE(SepDom1)+8,""))</f>
        <v>#NAME?</v>
      </c>
      <c r="K53" s="14" t="e">
        <f ca="1">IF(DAY(_xlfn.SINGLE(SepDom1))=1,IF(AND(YEAR(_xlfn.SINGLE(SepDom1)+2)=_xlfn.SINGLE(AñoCalendario),MONTH(_xlfn.SINGLE(SepDom1)+2)=9),_xlfn.SINGLE(SepDom1)+2,""),IF(AND(YEAR(_xlfn.SINGLE(SepDom1)+9)=_xlfn.SINGLE(AñoCalendario),MONTH(_xlfn.SINGLE(SepDom1)+9)=9),_xlfn.SINGLE(SepDom1)+9,""))</f>
        <v>#NAME?</v>
      </c>
      <c r="L53" s="14" t="e">
        <f ca="1">IF(DAY(_xlfn.SINGLE(SepDom1))=1,IF(AND(YEAR(_xlfn.SINGLE(SepDom1)+3)=_xlfn.SINGLE(AñoCalendario),MONTH(_xlfn.SINGLE(SepDom1)+3)=9),_xlfn.SINGLE(SepDom1)+3,""),IF(AND(YEAR(_xlfn.SINGLE(SepDom1)+10)=_xlfn.SINGLE(AñoCalendario),MONTH(_xlfn.SINGLE(SepDom1)+10)=9),_xlfn.SINGLE(SepDom1)+10,""))</f>
        <v>#NAME?</v>
      </c>
      <c r="M53" s="14" t="e">
        <f ca="1">IF(DAY(_xlfn.SINGLE(SepDom1))=1,IF(AND(YEAR(_xlfn.SINGLE(SepDom1)+4)=_xlfn.SINGLE(AñoCalendario),MONTH(_xlfn.SINGLE(SepDom1)+4)=9),_xlfn.SINGLE(SepDom1)+4,""),IF(AND(YEAR(_xlfn.SINGLE(SepDom1)+11)=_xlfn.SINGLE(AñoCalendario),MONTH(_xlfn.SINGLE(SepDom1)+11)=9),_xlfn.SINGLE(SepDom1)+11,""))</f>
        <v>#NAME?</v>
      </c>
      <c r="N53" s="14" t="e">
        <f ca="1">IF(DAY(_xlfn.SINGLE(SepDom1))=1,IF(AND(YEAR(_xlfn.SINGLE(SepDom1)+5)=_xlfn.SINGLE(AñoCalendario),MONTH(_xlfn.SINGLE(SepDom1)+5)=9),_xlfn.SINGLE(SepDom1)+5,""),IF(AND(YEAR(_xlfn.SINGLE(SepDom1)+12)=_xlfn.SINGLE(AñoCalendario),MONTH(_xlfn.SINGLE(SepDom1)+12)=9),_xlfn.SINGLE(SepDom1)+12,""))</f>
        <v>#NAME?</v>
      </c>
      <c r="O53" s="14" t="e">
        <f ca="1">IF(DAY(_xlfn.SINGLE(SepDom1))=1,IF(AND(YEAR(_xlfn.SINGLE(SepDom1)+6)=_xlfn.SINGLE(AñoCalendario),MONTH(_xlfn.SINGLE(SepDom1)+6)=9),_xlfn.SINGLE(SepDom1)+6,""),IF(AND(YEAR(_xlfn.SINGLE(SepDom1)+13)=_xlfn.SINGLE(AñoCalendario),MONTH(_xlfn.SINGLE(SepDom1)+13)=9),_xlfn.SINGLE(SepDom1)+13,""))</f>
        <v>#NAME?</v>
      </c>
      <c r="P53" s="14" t="e">
        <f ca="1">IF(DAY(_xlfn.SINGLE(SepDom1))=1,IF(AND(YEAR(_xlfn.SINGLE(SepDom1)+7)=_xlfn.SINGLE(AñoCalendario),MONTH(_xlfn.SINGLE(SepDom1)+7)=9),_xlfn.SINGLE(SepDom1)+7,""),IF(AND(YEAR(_xlfn.SINGLE(SepDom1)+14)=_xlfn.SINGLE(AñoCalendario),MONTH(_xlfn.SINGLE(SepDom1)+14)=9),_xlfn.SINGLE(SepDom1)+14,""))</f>
        <v>#NAME?</v>
      </c>
      <c r="Q53" s="14" t="e">
        <f ca="1">IF(DAY(_xlfn.SINGLE(SepDom1))=1,IF(AND(YEAR(_xlfn.SINGLE(SepDom1)+8)=_xlfn.SINGLE(AñoCalendario),MONTH(_xlfn.SINGLE(SepDom1)+8)=9),_xlfn.SINGLE(SepDom1)+8,""),IF(AND(YEAR(_xlfn.SINGLE(SepDom1)+15)=_xlfn.SINGLE(AñoCalendario),MONTH(_xlfn.SINGLE(SepDom1)+15)=9),_xlfn.SINGLE(SepDom1)+15,""))</f>
        <v>#NAME?</v>
      </c>
      <c r="R53" s="14" t="e">
        <f ca="1">IF(DAY(_xlfn.SINGLE(SepDom1))=1,IF(AND(YEAR(_xlfn.SINGLE(SepDom1)+9)=_xlfn.SINGLE(AñoCalendario),MONTH(_xlfn.SINGLE(SepDom1)+9)=9),_xlfn.SINGLE(SepDom1)+9,""),IF(AND(YEAR(_xlfn.SINGLE(SepDom1)+16)=_xlfn.SINGLE(AñoCalendario),MONTH(_xlfn.SINGLE(SepDom1)+16)=9),_xlfn.SINGLE(SepDom1)+16,""))</f>
        <v>#NAME?</v>
      </c>
      <c r="S53" s="14" t="e">
        <f ca="1">IF(DAY(_xlfn.SINGLE(SepDom1))=1,IF(AND(YEAR(_xlfn.SINGLE(SepDom1)+10)=_xlfn.SINGLE(AñoCalendario),MONTH(_xlfn.SINGLE(SepDom1)+10)=9),_xlfn.SINGLE(SepDom1)+10,""),IF(AND(YEAR(_xlfn.SINGLE(SepDom1)+17)=_xlfn.SINGLE(AñoCalendario),MONTH(_xlfn.SINGLE(SepDom1)+17)=9),_xlfn.SINGLE(SepDom1)+17,""))</f>
        <v>#NAME?</v>
      </c>
      <c r="T53" s="14" t="e">
        <f ca="1">IF(DAY(_xlfn.SINGLE(SepDom1))=1,IF(AND(YEAR(_xlfn.SINGLE(SepDom1)+11)=_xlfn.SINGLE(AñoCalendario),MONTH(_xlfn.SINGLE(SepDom1)+11)=9),_xlfn.SINGLE(SepDom1)+11,""),IF(AND(YEAR(_xlfn.SINGLE(SepDom1)+18)=_xlfn.SINGLE(AñoCalendario),MONTH(_xlfn.SINGLE(SepDom1)+18)=9),_xlfn.SINGLE(SepDom1)+18,""))</f>
        <v>#NAME?</v>
      </c>
      <c r="U53" s="14" t="e">
        <f ca="1">IF(DAY(_xlfn.SINGLE(SepDom1))=1,IF(AND(YEAR(_xlfn.SINGLE(SepDom1)+12)=_xlfn.SINGLE(AñoCalendario),MONTH(_xlfn.SINGLE(SepDom1)+12)=9),_xlfn.SINGLE(SepDom1)+12,""),IF(AND(YEAR(_xlfn.SINGLE(SepDom1)+19)=_xlfn.SINGLE(AñoCalendario),MONTH(_xlfn.SINGLE(SepDom1)+19)=9),_xlfn.SINGLE(SepDom1)+19,""))</f>
        <v>#NAME?</v>
      </c>
      <c r="V53" s="14" t="e">
        <f ca="1">IF(DAY(_xlfn.SINGLE(SepDom1))=1,IF(AND(YEAR(_xlfn.SINGLE(SepDom1)+13)=_xlfn.SINGLE(AñoCalendario),MONTH(_xlfn.SINGLE(SepDom1)+13)=9),_xlfn.SINGLE(SepDom1)+13,""),IF(AND(YEAR(_xlfn.SINGLE(SepDom1)+20)=_xlfn.SINGLE(AñoCalendario),MONTH(_xlfn.SINGLE(SepDom1)+20)=9),_xlfn.SINGLE(SepDom1)+20,""))</f>
        <v>#NAME?</v>
      </c>
      <c r="W53" s="14" t="e">
        <f ca="1">IF(DAY(_xlfn.SINGLE(SepDom1))=1,IF(AND(YEAR(_xlfn.SINGLE(SepDom1)+14)=_xlfn.SINGLE(AñoCalendario),MONTH(_xlfn.SINGLE(SepDom1)+14)=9),_xlfn.SINGLE(SepDom1)+14,""),IF(AND(YEAR(_xlfn.SINGLE(SepDom1)+21)=_xlfn.SINGLE(AñoCalendario),MONTH(_xlfn.SINGLE(SepDom1)+21)=9),_xlfn.SINGLE(SepDom1)+21,""))</f>
        <v>#NAME?</v>
      </c>
      <c r="X53" s="14" t="e">
        <f ca="1">IF(DAY(_xlfn.SINGLE(SepDom1))=1,IF(AND(YEAR(_xlfn.SINGLE(SepDom1)+15)=_xlfn.SINGLE(AñoCalendario),MONTH(_xlfn.SINGLE(SepDom1)+15)=9),_xlfn.SINGLE(SepDom1)+15,""),IF(AND(YEAR(_xlfn.SINGLE(SepDom1)+22)=_xlfn.SINGLE(AñoCalendario),MONTH(_xlfn.SINGLE(SepDom1)+22)=9),_xlfn.SINGLE(SepDom1)+22,""))</f>
        <v>#NAME?</v>
      </c>
      <c r="Y53" s="14" t="e">
        <f ca="1">IF(DAY(_xlfn.SINGLE(SepDom1))=1,IF(AND(YEAR(_xlfn.SINGLE(SepDom1)+16)=_xlfn.SINGLE(AñoCalendario),MONTH(_xlfn.SINGLE(SepDom1)+16)=9),_xlfn.SINGLE(SepDom1)+16,""),IF(AND(YEAR(_xlfn.SINGLE(SepDom1)+23)=_xlfn.SINGLE(AñoCalendario),MONTH(_xlfn.SINGLE(SepDom1)+23)=9),_xlfn.SINGLE(SepDom1)+23,""))</f>
        <v>#NAME?</v>
      </c>
      <c r="Z53" s="14" t="e">
        <f ca="1">IF(DAY(_xlfn.SINGLE(SepDom1))=1,IF(AND(YEAR(_xlfn.SINGLE(SepDom1)+17)=_xlfn.SINGLE(AñoCalendario),MONTH(_xlfn.SINGLE(SepDom1)+17)=9),_xlfn.SINGLE(SepDom1)+17,""),IF(AND(YEAR(_xlfn.SINGLE(SepDom1)+24)=_xlfn.SINGLE(AñoCalendario),MONTH(_xlfn.SINGLE(SepDom1)+24)=9),_xlfn.SINGLE(SepDom1)+24,""))</f>
        <v>#NAME?</v>
      </c>
      <c r="AA53" s="14" t="e">
        <f ca="1">IF(DAY(_xlfn.SINGLE(SepDom1))=1,IF(AND(YEAR(_xlfn.SINGLE(SepDom1)+18)=_xlfn.SINGLE(AñoCalendario),MONTH(_xlfn.SINGLE(SepDom1)+18)=9),_xlfn.SINGLE(SepDom1)+18,""),IF(AND(YEAR(_xlfn.SINGLE(SepDom1)+25)=_xlfn.SINGLE(AñoCalendario),MONTH(_xlfn.SINGLE(SepDom1)+25)=9),_xlfn.SINGLE(SepDom1)+25,""))</f>
        <v>#NAME?</v>
      </c>
      <c r="AB53" s="14" t="e">
        <f ca="1">IF(DAY(_xlfn.SINGLE(SepDom1))=1,IF(AND(YEAR(_xlfn.SINGLE(SepDom1)+19)=_xlfn.SINGLE(AñoCalendario),MONTH(_xlfn.SINGLE(SepDom1)+19)=9),_xlfn.SINGLE(SepDom1)+19,""),IF(AND(YEAR(_xlfn.SINGLE(SepDom1)+26)=_xlfn.SINGLE(AñoCalendario),MONTH(_xlfn.SINGLE(SepDom1)+26)=9),_xlfn.SINGLE(SepDom1)+26,""))</f>
        <v>#NAME?</v>
      </c>
      <c r="AC53" s="14" t="e">
        <f ca="1">IF(DAY(_xlfn.SINGLE(SepDom1))=1,IF(AND(YEAR(_xlfn.SINGLE(SepDom1)+20)=_xlfn.SINGLE(AñoCalendario),MONTH(_xlfn.SINGLE(SepDom1)+20)=9),_xlfn.SINGLE(SepDom1)+20,""),IF(AND(YEAR(_xlfn.SINGLE(SepDom1)+27)=_xlfn.SINGLE(AñoCalendario),MONTH(_xlfn.SINGLE(SepDom1)+27)=9),_xlfn.SINGLE(SepDom1)+27,""))</f>
        <v>#NAME?</v>
      </c>
      <c r="AD53" s="14" t="e">
        <f ca="1">IF(DAY(_xlfn.SINGLE(SepDom1))=1,IF(AND(YEAR(_xlfn.SINGLE(SepDom1)+21)=_xlfn.SINGLE(AñoCalendario),MONTH(_xlfn.SINGLE(SepDom1)+21)=9),_xlfn.SINGLE(SepDom1)+21,""),IF(AND(YEAR(_xlfn.SINGLE(SepDom1)+28)=_xlfn.SINGLE(AñoCalendario),MONTH(_xlfn.SINGLE(SepDom1)+28)=9),_xlfn.SINGLE(SepDom1)+28,""))</f>
        <v>#NAME?</v>
      </c>
      <c r="AE53" s="14" t="e">
        <f ca="1">IF(DAY(_xlfn.SINGLE(SepDom1))=1,IF(AND(YEAR(_xlfn.SINGLE(SepDom1)+22)=_xlfn.SINGLE(AñoCalendario),MONTH(_xlfn.SINGLE(SepDom1)+22)=9),_xlfn.SINGLE(SepDom1)+22,""),IF(AND(YEAR(_xlfn.SINGLE(SepDom1)+29)=_xlfn.SINGLE(AñoCalendario),MONTH(_xlfn.SINGLE(SepDom1)+29)=9),_xlfn.SINGLE(SepDom1)+29,""))</f>
        <v>#NAME?</v>
      </c>
      <c r="AF53" s="14" t="e">
        <f ca="1">IF(DAY(_xlfn.SINGLE(SepDom1))=1,IF(AND(YEAR(_xlfn.SINGLE(SepDom1)+23)=_xlfn.SINGLE(AñoCalendario),MONTH(_xlfn.SINGLE(SepDom1)+23)=9),_xlfn.SINGLE(SepDom1)+23,""),IF(AND(YEAR(_xlfn.SINGLE(SepDom1)+30)=_xlfn.SINGLE(AñoCalendario),MONTH(_xlfn.SINGLE(SepDom1)+30)=9),_xlfn.SINGLE(SepDom1)+30,""))</f>
        <v>#NAME?</v>
      </c>
      <c r="AG53" s="14" t="e">
        <f ca="1">IF(DAY(_xlfn.SINGLE(SepDom1))=1,IF(AND(YEAR(_xlfn.SINGLE(SepDom1)+24)=_xlfn.SINGLE(AñoCalendario),MONTH(_xlfn.SINGLE(SepDom1)+24)=9),_xlfn.SINGLE(SepDom1)+24,""),IF(AND(YEAR(_xlfn.SINGLE(SepDom1)+31)=_xlfn.SINGLE(AñoCalendario),MONTH(_xlfn.SINGLE(SepDom1)+31)=9),_xlfn.SINGLE(SepDom1)+31,""))</f>
        <v>#NAME?</v>
      </c>
      <c r="AH53" s="14" t="e">
        <f ca="1">IF(DAY(_xlfn.SINGLE(SepDom1))=1,IF(AND(YEAR(_xlfn.SINGLE(SepDom1)+25)=_xlfn.SINGLE(AñoCalendario),MONTH(_xlfn.SINGLE(SepDom1)+25)=9),_xlfn.SINGLE(SepDom1)+25,""),IF(AND(YEAR(_xlfn.SINGLE(SepDom1)+32)=_xlfn.SINGLE(AñoCalendario),MONTH(_xlfn.SINGLE(SepDom1)+32)=9),_xlfn.SINGLE(SepDom1)+32,""))</f>
        <v>#NAME?</v>
      </c>
      <c r="AI53" s="14" t="e">
        <f ca="1">IF(DAY(_xlfn.SINGLE(SepDom1))=1,IF(AND(YEAR(_xlfn.SINGLE(SepDom1)+26)=_xlfn.SINGLE(AñoCalendario),MONTH(_xlfn.SINGLE(SepDom1)+26)=9),_xlfn.SINGLE(SepDom1)+26,""),IF(AND(YEAR(_xlfn.SINGLE(SepDom1)+33)=_xlfn.SINGLE(AñoCalendario),MONTH(_xlfn.SINGLE(SepDom1)+33)=9),_xlfn.SINGLE(SepDom1)+33,""))</f>
        <v>#NAME?</v>
      </c>
      <c r="AJ53" s="14" t="e">
        <f ca="1">IF(DAY(_xlfn.SINGLE(SepDom1))=1,IF(AND(YEAR(_xlfn.SINGLE(SepDom1)+27)=_xlfn.SINGLE(AñoCalendario),MONTH(_xlfn.SINGLE(SepDom1)+27)=9),_xlfn.SINGLE(SepDom1)+27,""),IF(AND(YEAR(_xlfn.SINGLE(SepDom1)+34)=_xlfn.SINGLE(AñoCalendario),MONTH(_xlfn.SINGLE(SepDom1)+34)=9),_xlfn.SINGLE(SepDom1)+34,""))</f>
        <v>#NAME?</v>
      </c>
      <c r="AK53" s="14" t="e">
        <f ca="1">IF(DAY(_xlfn.SINGLE(SepDom1))=1,IF(AND(YEAR(_xlfn.SINGLE(SepDom1)+28)=_xlfn.SINGLE(AñoCalendario),MONTH(_xlfn.SINGLE(SepDom1)+28)=9),_xlfn.SINGLE(SepDom1)+28,""),IF(AND(YEAR(_xlfn.SINGLE(SepDom1)+35)=_xlfn.SINGLE(AñoCalendario),MONTH(_xlfn.SINGLE(SepDom1)+35)=9),_xlfn.SINGLE(SepDom1)+35,""))</f>
        <v>#NAME?</v>
      </c>
      <c r="AL53" s="14" t="e">
        <f ca="1">IF(DAY(_xlfn.SINGLE(SepDom1))=1,IF(AND(YEAR(_xlfn.SINGLE(SepDom1)+29)=_xlfn.SINGLE(AñoCalendario),MONTH(_xlfn.SINGLE(SepDom1)+29)=9),_xlfn.SINGLE(SepDom1)+29,""),IF(AND(YEAR(_xlfn.SINGLE(SepDom1)+36)=_xlfn.SINGLE(AñoCalendario),MONTH(_xlfn.SINGLE(SepDom1)+36)=9),_xlfn.SINGLE(SepDom1)+36,""))</f>
        <v>#NAME?</v>
      </c>
      <c r="AM53" s="15" t="e">
        <f ca="1">IF(DAY(_xlfn.SINGLE(SepDom1))=1,IF(AND(YEAR(_xlfn.SINGLE(SepDom1)+30)=_xlfn.SINGLE(AñoCalendario),MONTH(_xlfn.SINGLE(SepDom1)+30)=9),_xlfn.SINGLE(SepDom1)+30,""),IF(AND(YEAR(_xlfn.SINGLE(SepDom1)+37)=_xlfn.SINGLE(AñoCalendario),MONTH(_xlfn.SINGLE(SepDom1)+37)=9),_xlfn.SINGLE(SepDom1)+37,""))</f>
        <v>#NAME?</v>
      </c>
    </row>
    <row r="54" spans="2:39" s="12" customFormat="1" ht="18.95" customHeight="1">
      <c r="B54" s="49"/>
      <c r="C54" s="13" t="s">
        <v>0</v>
      </c>
      <c r="D54" s="13" t="s">
        <v>1</v>
      </c>
      <c r="E54" s="13" t="s">
        <v>2</v>
      </c>
      <c r="F54" s="13" t="s">
        <v>3</v>
      </c>
      <c r="G54" s="13" t="s">
        <v>4</v>
      </c>
      <c r="H54" s="13" t="s">
        <v>5</v>
      </c>
      <c r="I54" s="13" t="s">
        <v>6</v>
      </c>
      <c r="J54" s="13" t="s">
        <v>0</v>
      </c>
      <c r="K54" s="13" t="s">
        <v>1</v>
      </c>
      <c r="L54" s="13" t="s">
        <v>2</v>
      </c>
      <c r="M54" s="13" t="s">
        <v>3</v>
      </c>
      <c r="N54" s="13" t="s">
        <v>4</v>
      </c>
      <c r="O54" s="13" t="s">
        <v>5</v>
      </c>
      <c r="P54" s="13" t="s">
        <v>6</v>
      </c>
      <c r="Q54" s="13" t="s">
        <v>0</v>
      </c>
      <c r="R54" s="13" t="s">
        <v>1</v>
      </c>
      <c r="S54" s="13" t="s">
        <v>2</v>
      </c>
      <c r="T54" s="13" t="s">
        <v>3</v>
      </c>
      <c r="U54" s="13" t="s">
        <v>4</v>
      </c>
      <c r="V54" s="13" t="s">
        <v>5</v>
      </c>
      <c r="W54" s="13" t="s">
        <v>6</v>
      </c>
      <c r="X54" s="13" t="s">
        <v>0</v>
      </c>
      <c r="Y54" s="13" t="s">
        <v>1</v>
      </c>
      <c r="Z54" s="13" t="s">
        <v>2</v>
      </c>
      <c r="AA54" s="13" t="s">
        <v>3</v>
      </c>
      <c r="AB54" s="13" t="s">
        <v>4</v>
      </c>
      <c r="AC54" s="13" t="s">
        <v>5</v>
      </c>
      <c r="AD54" s="13" t="s">
        <v>6</v>
      </c>
      <c r="AE54" s="13" t="s">
        <v>0</v>
      </c>
      <c r="AF54" s="13" t="s">
        <v>1</v>
      </c>
      <c r="AG54" s="13" t="s">
        <v>2</v>
      </c>
      <c r="AH54" s="13" t="s">
        <v>3</v>
      </c>
      <c r="AI54" s="13" t="s">
        <v>4</v>
      </c>
      <c r="AJ54" s="13" t="s">
        <v>5</v>
      </c>
      <c r="AK54" s="13" t="s">
        <v>6</v>
      </c>
      <c r="AL54" s="13" t="s">
        <v>0</v>
      </c>
      <c r="AM54" s="16" t="s">
        <v>1</v>
      </c>
    </row>
    <row r="55" spans="2:39" ht="18.95" customHeight="1">
      <c r="B55" s="10" t="e">
        <f ca="1">_xlfn.SINGLE(IF(_xlfn.SINGLE(Trabajo1_Nombre)="","",Trabajo1_Nombre))</f>
        <v>#NAME?</v>
      </c>
      <c r="C55" s="43" t="e">
        <f t="shared" ref="C55:AM55" ca="1" si="24">IF(OR(NOT(ISNUMBER(C53)),C53&lt;_xlfn.SINGLE(Trabajo1_DíaInicio)),"",IF(MID(_xlfn.SINGLE(Trabajo1_Patrón),MOD(C53-_xlfn.SINGLE(Trabajo1_DíaInicio),LEN(_xlfn.SINGLE(Trabajo1_Patrón)))+1,1)=_xlfn.SINGLE(Trabajo1_Turno1_Código),1,IF(MID(_xlfn.SINGLE(Trabajo1_Patrón),MOD(C53-_xlfn.SINGLE(Trabajo1_DíaInicio),LEN(_xlfn.SINGLE(Trabajo1_Patrón)))+1,1)=_xlfn.SINGLE(Trabajo1_Turno2_Código),2,IF(MID(_xlfn.SINGLE(Trabajo1_Patrón),MOD(C53-_xlfn.SINGLE(Trabajo1_DíaInicio),LEN(_xlfn.SINGLE(Trabajo1_Patrón)))+1,1)=_xlfn.SINGLE(Trabajo1_Turno3_Código),3,""))))</f>
        <v>#NAME?</v>
      </c>
      <c r="D55" s="43" t="e">
        <f t="shared" ca="1" si="24"/>
        <v>#NAME?</v>
      </c>
      <c r="E55" s="43" t="e">
        <f t="shared" ca="1" si="24"/>
        <v>#NAME?</v>
      </c>
      <c r="F55" s="43" t="e">
        <f t="shared" ca="1" si="24"/>
        <v>#NAME?</v>
      </c>
      <c r="G55" s="43" t="e">
        <f t="shared" ca="1" si="24"/>
        <v>#NAME?</v>
      </c>
      <c r="H55" s="43" t="e">
        <f t="shared" ca="1" si="24"/>
        <v>#NAME?</v>
      </c>
      <c r="I55" s="43" t="e">
        <f t="shared" ca="1" si="24"/>
        <v>#NAME?</v>
      </c>
      <c r="J55" s="43" t="e">
        <f t="shared" ca="1" si="24"/>
        <v>#NAME?</v>
      </c>
      <c r="K55" s="43" t="e">
        <f t="shared" ca="1" si="24"/>
        <v>#NAME?</v>
      </c>
      <c r="L55" s="43" t="e">
        <f t="shared" ca="1" si="24"/>
        <v>#NAME?</v>
      </c>
      <c r="M55" s="43" t="e">
        <f t="shared" ca="1" si="24"/>
        <v>#NAME?</v>
      </c>
      <c r="N55" s="43" t="e">
        <f t="shared" ca="1" si="24"/>
        <v>#NAME?</v>
      </c>
      <c r="O55" s="43" t="e">
        <f t="shared" ca="1" si="24"/>
        <v>#NAME?</v>
      </c>
      <c r="P55" s="43" t="e">
        <f t="shared" ca="1" si="24"/>
        <v>#NAME?</v>
      </c>
      <c r="Q55" s="43" t="e">
        <f t="shared" ca="1" si="24"/>
        <v>#NAME?</v>
      </c>
      <c r="R55" s="43" t="e">
        <f t="shared" ca="1" si="24"/>
        <v>#NAME?</v>
      </c>
      <c r="S55" s="43" t="e">
        <f t="shared" ca="1" si="24"/>
        <v>#NAME?</v>
      </c>
      <c r="T55" s="43" t="e">
        <f t="shared" ca="1" si="24"/>
        <v>#NAME?</v>
      </c>
      <c r="U55" s="43" t="e">
        <f t="shared" ca="1" si="24"/>
        <v>#NAME?</v>
      </c>
      <c r="V55" s="43" t="e">
        <f t="shared" ca="1" si="24"/>
        <v>#NAME?</v>
      </c>
      <c r="W55" s="43" t="e">
        <f t="shared" ca="1" si="24"/>
        <v>#NAME?</v>
      </c>
      <c r="X55" s="43" t="e">
        <f t="shared" ca="1" si="24"/>
        <v>#NAME?</v>
      </c>
      <c r="Y55" s="43" t="e">
        <f t="shared" ca="1" si="24"/>
        <v>#NAME?</v>
      </c>
      <c r="Z55" s="43" t="e">
        <f t="shared" ca="1" si="24"/>
        <v>#NAME?</v>
      </c>
      <c r="AA55" s="43" t="e">
        <f t="shared" ca="1" si="24"/>
        <v>#NAME?</v>
      </c>
      <c r="AB55" s="43" t="e">
        <f t="shared" ca="1" si="24"/>
        <v>#NAME?</v>
      </c>
      <c r="AC55" s="43" t="e">
        <f t="shared" ca="1" si="24"/>
        <v>#NAME?</v>
      </c>
      <c r="AD55" s="43" t="e">
        <f t="shared" ca="1" si="24"/>
        <v>#NAME?</v>
      </c>
      <c r="AE55" s="43" t="e">
        <f t="shared" ca="1" si="24"/>
        <v>#NAME?</v>
      </c>
      <c r="AF55" s="43" t="e">
        <f t="shared" ca="1" si="24"/>
        <v>#NAME?</v>
      </c>
      <c r="AG55" s="43" t="e">
        <f t="shared" ca="1" si="24"/>
        <v>#NAME?</v>
      </c>
      <c r="AH55" s="43" t="e">
        <f t="shared" ca="1" si="24"/>
        <v>#NAME?</v>
      </c>
      <c r="AI55" s="43" t="e">
        <f t="shared" ca="1" si="24"/>
        <v>#NAME?</v>
      </c>
      <c r="AJ55" s="43" t="e">
        <f t="shared" ca="1" si="24"/>
        <v>#NAME?</v>
      </c>
      <c r="AK55" s="43" t="e">
        <f t="shared" ca="1" si="24"/>
        <v>#NAME?</v>
      </c>
      <c r="AL55" s="43" t="e">
        <f t="shared" ca="1" si="24"/>
        <v>#NAME?</v>
      </c>
      <c r="AM55" s="43" t="e">
        <f t="shared" ca="1" si="24"/>
        <v>#NAME?</v>
      </c>
    </row>
    <row r="56" spans="2:39" ht="18.95" customHeight="1">
      <c r="B56" s="11" t="e">
        <f ca="1">_xlfn.SINGLE(IF(_xlfn.SINGLE(Trabajo2_Nombre)="","",Trabajo2_Nombre))</f>
        <v>#NAME?</v>
      </c>
      <c r="C56" s="44" t="e">
        <f t="shared" ref="C56:AM56" ca="1" si="25">IF(OR(NOT(ISNUMBER(C53)),C53&lt;_xlfn.SINGLE(Trabajo2_DíaInicio)),"",IF(MID(_xlfn.SINGLE(Trabajo2_Patrón),MOD(C53-_xlfn.SINGLE(Trabajo2_DíaInicio),LEN(_xlfn.SINGLE(Trabajo2_Patrón)))+1,1)=_xlfn.SINGLE(Trabajo2_Turno1_Código),1,IF(MID(_xlfn.SINGLE(Trabajo2_Patrón),MOD(C53-_xlfn.SINGLE(Trabajo2_DíaInicio),LEN(_xlfn.SINGLE(Trabajo2_Patrón)))+1,1)=_xlfn.SINGLE(Trabajo2_Turno2_Código),2,IF(MID(_xlfn.SINGLE(Trabajo2_Patrón),MOD(C53-_xlfn.SINGLE(Trabajo2_DíaInicio),LEN(_xlfn.SINGLE(Trabajo2_Patrón)))+1,1)=_xlfn.SINGLE(Trabajo2_Turno3_Código),3,""))))</f>
        <v>#NAME?</v>
      </c>
      <c r="D56" s="44" t="e">
        <f t="shared" ca="1" si="25"/>
        <v>#NAME?</v>
      </c>
      <c r="E56" s="44" t="e">
        <f t="shared" ca="1" si="25"/>
        <v>#NAME?</v>
      </c>
      <c r="F56" s="44" t="e">
        <f t="shared" ca="1" si="25"/>
        <v>#NAME?</v>
      </c>
      <c r="G56" s="44" t="e">
        <f t="shared" ca="1" si="25"/>
        <v>#NAME?</v>
      </c>
      <c r="H56" s="44" t="e">
        <f t="shared" ca="1" si="25"/>
        <v>#NAME?</v>
      </c>
      <c r="I56" s="44" t="e">
        <f t="shared" ca="1" si="25"/>
        <v>#NAME?</v>
      </c>
      <c r="J56" s="44" t="e">
        <f t="shared" ca="1" si="25"/>
        <v>#NAME?</v>
      </c>
      <c r="K56" s="44" t="e">
        <f t="shared" ca="1" si="25"/>
        <v>#NAME?</v>
      </c>
      <c r="L56" s="44" t="e">
        <f t="shared" ca="1" si="25"/>
        <v>#NAME?</v>
      </c>
      <c r="M56" s="44" t="e">
        <f t="shared" ca="1" si="25"/>
        <v>#NAME?</v>
      </c>
      <c r="N56" s="44" t="e">
        <f t="shared" ca="1" si="25"/>
        <v>#NAME?</v>
      </c>
      <c r="O56" s="44" t="e">
        <f t="shared" ca="1" si="25"/>
        <v>#NAME?</v>
      </c>
      <c r="P56" s="44" t="e">
        <f t="shared" ca="1" si="25"/>
        <v>#NAME?</v>
      </c>
      <c r="Q56" s="44" t="e">
        <f t="shared" ca="1" si="25"/>
        <v>#NAME?</v>
      </c>
      <c r="R56" s="44" t="e">
        <f t="shared" ca="1" si="25"/>
        <v>#NAME?</v>
      </c>
      <c r="S56" s="44" t="e">
        <f t="shared" ca="1" si="25"/>
        <v>#NAME?</v>
      </c>
      <c r="T56" s="44" t="e">
        <f t="shared" ca="1" si="25"/>
        <v>#NAME?</v>
      </c>
      <c r="U56" s="44" t="e">
        <f t="shared" ca="1" si="25"/>
        <v>#NAME?</v>
      </c>
      <c r="V56" s="44" t="e">
        <f t="shared" ca="1" si="25"/>
        <v>#NAME?</v>
      </c>
      <c r="W56" s="44" t="e">
        <f t="shared" ca="1" si="25"/>
        <v>#NAME?</v>
      </c>
      <c r="X56" s="44" t="e">
        <f t="shared" ca="1" si="25"/>
        <v>#NAME?</v>
      </c>
      <c r="Y56" s="44" t="e">
        <f t="shared" ca="1" si="25"/>
        <v>#NAME?</v>
      </c>
      <c r="Z56" s="44" t="e">
        <f t="shared" ca="1" si="25"/>
        <v>#NAME?</v>
      </c>
      <c r="AA56" s="44" t="e">
        <f t="shared" ca="1" si="25"/>
        <v>#NAME?</v>
      </c>
      <c r="AB56" s="44" t="e">
        <f t="shared" ca="1" si="25"/>
        <v>#NAME?</v>
      </c>
      <c r="AC56" s="44" t="e">
        <f t="shared" ca="1" si="25"/>
        <v>#NAME?</v>
      </c>
      <c r="AD56" s="44" t="e">
        <f t="shared" ca="1" si="25"/>
        <v>#NAME?</v>
      </c>
      <c r="AE56" s="44" t="e">
        <f t="shared" ca="1" si="25"/>
        <v>#NAME?</v>
      </c>
      <c r="AF56" s="44" t="e">
        <f t="shared" ca="1" si="25"/>
        <v>#NAME?</v>
      </c>
      <c r="AG56" s="44" t="e">
        <f t="shared" ca="1" si="25"/>
        <v>#NAME?</v>
      </c>
      <c r="AH56" s="44" t="e">
        <f t="shared" ca="1" si="25"/>
        <v>#NAME?</v>
      </c>
      <c r="AI56" s="44" t="e">
        <f t="shared" ca="1" si="25"/>
        <v>#NAME?</v>
      </c>
      <c r="AJ56" s="44" t="e">
        <f t="shared" ca="1" si="25"/>
        <v>#NAME?</v>
      </c>
      <c r="AK56" s="44" t="e">
        <f t="shared" ca="1" si="25"/>
        <v>#NAME?</v>
      </c>
      <c r="AL56" s="44" t="e">
        <f t="shared" ca="1" si="25"/>
        <v>#NAME?</v>
      </c>
      <c r="AM56" s="44" t="e">
        <f t="shared" ca="1" si="25"/>
        <v>#NAME?</v>
      </c>
    </row>
    <row r="57" spans="2:39" ht="18.95" customHeight="1">
      <c r="B57" s="11" t="e">
        <f ca="1">_xlfn.SINGLE(IF(_xlfn.SINGLE(Trabajo3_Nombre)="","",Trabajo3_Nombre))</f>
        <v>#NAME?</v>
      </c>
      <c r="C57" s="44" t="e">
        <f t="shared" ref="C57:AM57" ca="1" si="26">IF(OR(NOT(ISNUMBER(C53)),C53&lt;_xlfn.SINGLE(Trabajo3_DíaInicio)),"",IF(MID(_xlfn.SINGLE(Trabajo3_Patrón),MOD(C53-_xlfn.SINGLE(Trabajo3_DíaInicio),LEN(_xlfn.SINGLE(Trabajo3_Patrón)))+1,1)=_xlfn.SINGLE(Trabajo3_Turno1_Código),1,IF(MID(_xlfn.SINGLE(Trabajo3_Patrón),MOD(C53-_xlfn.SINGLE(Trabajo3_DíaInicio),LEN(_xlfn.SINGLE(Trabajo3_Patrón)))+1,1)=_xlfn.SINGLE(Trabajo3_Turno2_Código),2,IF(MID(_xlfn.SINGLE(Trabajo3_Patrón),MOD(C53-_xlfn.SINGLE(Trabajo3_DíaInicio),LEN(_xlfn.SINGLE(Trabajo3_Patrón)))+1,1)=_xlfn.SINGLE(Trabajo3_Turno3_Código),3,""))))</f>
        <v>#NAME?</v>
      </c>
      <c r="D57" s="44" t="e">
        <f t="shared" ca="1" si="26"/>
        <v>#NAME?</v>
      </c>
      <c r="E57" s="44" t="e">
        <f t="shared" ca="1" si="26"/>
        <v>#NAME?</v>
      </c>
      <c r="F57" s="44" t="e">
        <f t="shared" ca="1" si="26"/>
        <v>#NAME?</v>
      </c>
      <c r="G57" s="44" t="e">
        <f t="shared" ca="1" si="26"/>
        <v>#NAME?</v>
      </c>
      <c r="H57" s="44" t="e">
        <f t="shared" ca="1" si="26"/>
        <v>#NAME?</v>
      </c>
      <c r="I57" s="44" t="e">
        <f t="shared" ca="1" si="26"/>
        <v>#NAME?</v>
      </c>
      <c r="J57" s="44" t="e">
        <f t="shared" ca="1" si="26"/>
        <v>#NAME?</v>
      </c>
      <c r="K57" s="44" t="e">
        <f t="shared" ca="1" si="26"/>
        <v>#NAME?</v>
      </c>
      <c r="L57" s="44" t="e">
        <f t="shared" ca="1" si="26"/>
        <v>#NAME?</v>
      </c>
      <c r="M57" s="44" t="e">
        <f t="shared" ca="1" si="26"/>
        <v>#NAME?</v>
      </c>
      <c r="N57" s="44" t="e">
        <f t="shared" ca="1" si="26"/>
        <v>#NAME?</v>
      </c>
      <c r="O57" s="44" t="e">
        <f t="shared" ca="1" si="26"/>
        <v>#NAME?</v>
      </c>
      <c r="P57" s="44" t="e">
        <f t="shared" ca="1" si="26"/>
        <v>#NAME?</v>
      </c>
      <c r="Q57" s="44" t="e">
        <f t="shared" ca="1" si="26"/>
        <v>#NAME?</v>
      </c>
      <c r="R57" s="44" t="e">
        <f t="shared" ca="1" si="26"/>
        <v>#NAME?</v>
      </c>
      <c r="S57" s="44" t="e">
        <f t="shared" ca="1" si="26"/>
        <v>#NAME?</v>
      </c>
      <c r="T57" s="44" t="e">
        <f t="shared" ca="1" si="26"/>
        <v>#NAME?</v>
      </c>
      <c r="U57" s="44" t="e">
        <f t="shared" ca="1" si="26"/>
        <v>#NAME?</v>
      </c>
      <c r="V57" s="44" t="e">
        <f t="shared" ca="1" si="26"/>
        <v>#NAME?</v>
      </c>
      <c r="W57" s="44" t="e">
        <f t="shared" ca="1" si="26"/>
        <v>#NAME?</v>
      </c>
      <c r="X57" s="44" t="e">
        <f t="shared" ca="1" si="26"/>
        <v>#NAME?</v>
      </c>
      <c r="Y57" s="44" t="e">
        <f t="shared" ca="1" si="26"/>
        <v>#NAME?</v>
      </c>
      <c r="Z57" s="44" t="e">
        <f t="shared" ca="1" si="26"/>
        <v>#NAME?</v>
      </c>
      <c r="AA57" s="44" t="e">
        <f t="shared" ca="1" si="26"/>
        <v>#NAME?</v>
      </c>
      <c r="AB57" s="44" t="e">
        <f t="shared" ca="1" si="26"/>
        <v>#NAME?</v>
      </c>
      <c r="AC57" s="44" t="e">
        <f t="shared" ca="1" si="26"/>
        <v>#NAME?</v>
      </c>
      <c r="AD57" s="44" t="e">
        <f t="shared" ca="1" si="26"/>
        <v>#NAME?</v>
      </c>
      <c r="AE57" s="44" t="e">
        <f t="shared" ca="1" si="26"/>
        <v>#NAME?</v>
      </c>
      <c r="AF57" s="44" t="e">
        <f t="shared" ca="1" si="26"/>
        <v>#NAME?</v>
      </c>
      <c r="AG57" s="44" t="e">
        <f t="shared" ca="1" si="26"/>
        <v>#NAME?</v>
      </c>
      <c r="AH57" s="44" t="e">
        <f t="shared" ca="1" si="26"/>
        <v>#NAME?</v>
      </c>
      <c r="AI57" s="44" t="e">
        <f t="shared" ca="1" si="26"/>
        <v>#NAME?</v>
      </c>
      <c r="AJ57" s="44" t="e">
        <f t="shared" ca="1" si="26"/>
        <v>#NAME?</v>
      </c>
      <c r="AK57" s="44" t="e">
        <f t="shared" ca="1" si="26"/>
        <v>#NAME?</v>
      </c>
      <c r="AL57" s="44" t="e">
        <f t="shared" ca="1" si="26"/>
        <v>#NAME?</v>
      </c>
      <c r="AM57" s="44" t="e">
        <f t="shared" ca="1" si="26"/>
        <v>#NAME?</v>
      </c>
    </row>
    <row r="58" spans="2:39" ht="12" customHeight="1"/>
    <row r="59" spans="2:39" s="12" customFormat="1" ht="18.95" customHeight="1">
      <c r="B59" s="48" t="e">
        <f ca="1">DATE(_xlfn.SINGLE(AñoCalendario),10,1)</f>
        <v>#NAME?</v>
      </c>
      <c r="C59" s="14" t="e">
        <f ca="1">IF(DAY(_xlfn.SINGLE(OctDom1))=1,"",IF(AND(YEAR(_xlfn.SINGLE(OctDom1)+1)=_xlfn.SINGLE(AñoCalendario),MONTH(_xlfn.SINGLE(OctDom1)+1)=10),_xlfn.SINGLE(OctDom1)+1,""))</f>
        <v>#NAME?</v>
      </c>
      <c r="D59" s="14" t="e">
        <f ca="1">IF(DAY(_xlfn.SINGLE(OctDom1))=1,"",IF(AND(YEAR(_xlfn.SINGLE(OctDom1)+2)=_xlfn.SINGLE(AñoCalendario),MONTH(_xlfn.SINGLE(OctDom1)+2)=10),_xlfn.SINGLE(OctDom1)+2,""))</f>
        <v>#NAME?</v>
      </c>
      <c r="E59" s="14" t="e">
        <f ca="1">IF(DAY(_xlfn.SINGLE(OctDom1))=1,"",IF(AND(YEAR(_xlfn.SINGLE(OctDom1)+3)=_xlfn.SINGLE(AñoCalendario),MONTH(_xlfn.SINGLE(OctDom1)+3)=10),_xlfn.SINGLE(OctDom1)+3,""))</f>
        <v>#NAME?</v>
      </c>
      <c r="F59" s="14" t="e">
        <f ca="1">IF(DAY(_xlfn.SINGLE(OctDom1))=1,"",IF(AND(YEAR(_xlfn.SINGLE(OctDom1)+4)=_xlfn.SINGLE(AñoCalendario),MONTH(_xlfn.SINGLE(OctDom1)+4)=10),_xlfn.SINGLE(OctDom1)+4,""))</f>
        <v>#NAME?</v>
      </c>
      <c r="G59" s="14" t="e">
        <f ca="1">IF(DAY(_xlfn.SINGLE(OctDom1))=1,"",IF(AND(YEAR(_xlfn.SINGLE(OctDom1)+5)=_xlfn.SINGLE(AñoCalendario),MONTH(_xlfn.SINGLE(OctDom1)+5)=10),_xlfn.SINGLE(OctDom1)+5,""))</f>
        <v>#NAME?</v>
      </c>
      <c r="H59" s="14" t="e">
        <f ca="1">IF(DAY(_xlfn.SINGLE(OctDom1))=1,"",IF(AND(YEAR(_xlfn.SINGLE(OctDom1)+6)=_xlfn.SINGLE(AñoCalendario),MONTH(_xlfn.SINGLE(OctDom1)+6)=10),_xlfn.SINGLE(OctDom1)+6,""))</f>
        <v>#NAME?</v>
      </c>
      <c r="I59" s="14" t="e">
        <f ca="1">_xlfn.SINGLE(IF(DAY(_xlfn.SINGLE(OctDom1))=1,IF(AND(YEAR(_xlfn.SINGLE(OctDom1))=_xlfn.SINGLE(AñoCalendario),MONTH(_xlfn.SINGLE(OctDom1))=10),OctDom1,""),IF(AND(YEAR(_xlfn.SINGLE(OctDom1)+7)=_xlfn.SINGLE(AñoCalendario),MONTH(_xlfn.SINGLE(OctDom1)+7)=10),_xlfn.SINGLE(OctDom1)+7,"")))</f>
        <v>#NAME?</v>
      </c>
      <c r="J59" s="14" t="e">
        <f ca="1">IF(DAY(_xlfn.SINGLE(OctDom1))=1,IF(AND(YEAR(_xlfn.SINGLE(OctDom1)+1)=_xlfn.SINGLE(AñoCalendario),MONTH(_xlfn.SINGLE(OctDom1)+1)=10),_xlfn.SINGLE(OctDom1)+1,""),IF(AND(YEAR(_xlfn.SINGLE(OctDom1)+8)=_xlfn.SINGLE(AñoCalendario),MONTH(_xlfn.SINGLE(OctDom1)+8)=10),_xlfn.SINGLE(OctDom1)+8,""))</f>
        <v>#NAME?</v>
      </c>
      <c r="K59" s="14" t="e">
        <f ca="1">IF(DAY(_xlfn.SINGLE(OctDom1))=1,IF(AND(YEAR(_xlfn.SINGLE(OctDom1)+2)=_xlfn.SINGLE(AñoCalendario),MONTH(_xlfn.SINGLE(OctDom1)+2)=10),_xlfn.SINGLE(OctDom1)+2,""),IF(AND(YEAR(_xlfn.SINGLE(OctDom1)+9)=_xlfn.SINGLE(AñoCalendario),MONTH(_xlfn.SINGLE(OctDom1)+9)=10),_xlfn.SINGLE(OctDom1)+9,""))</f>
        <v>#NAME?</v>
      </c>
      <c r="L59" s="14" t="e">
        <f ca="1">IF(DAY(_xlfn.SINGLE(OctDom1))=1,IF(AND(YEAR(_xlfn.SINGLE(OctDom1)+3)=_xlfn.SINGLE(AñoCalendario),MONTH(_xlfn.SINGLE(OctDom1)+3)=10),_xlfn.SINGLE(OctDom1)+3,""),IF(AND(YEAR(_xlfn.SINGLE(OctDom1)+10)=_xlfn.SINGLE(AñoCalendario),MONTH(_xlfn.SINGLE(OctDom1)+10)=10),_xlfn.SINGLE(OctDom1)+10,""))</f>
        <v>#NAME?</v>
      </c>
      <c r="M59" s="14" t="e">
        <f ca="1">IF(DAY(_xlfn.SINGLE(OctDom1))=1,IF(AND(YEAR(_xlfn.SINGLE(OctDom1)+4)=_xlfn.SINGLE(AñoCalendario),MONTH(_xlfn.SINGLE(OctDom1)+4)=10),_xlfn.SINGLE(OctDom1)+4,""),IF(AND(YEAR(_xlfn.SINGLE(OctDom1)+11)=_xlfn.SINGLE(AñoCalendario),MONTH(_xlfn.SINGLE(OctDom1)+11)=10),_xlfn.SINGLE(OctDom1)+11,""))</f>
        <v>#NAME?</v>
      </c>
      <c r="N59" s="14" t="e">
        <f ca="1">IF(DAY(_xlfn.SINGLE(OctDom1))=1,IF(AND(YEAR(_xlfn.SINGLE(OctDom1)+5)=_xlfn.SINGLE(AñoCalendario),MONTH(_xlfn.SINGLE(OctDom1)+5)=10),_xlfn.SINGLE(OctDom1)+5,""),IF(AND(YEAR(_xlfn.SINGLE(OctDom1)+12)=_xlfn.SINGLE(AñoCalendario),MONTH(_xlfn.SINGLE(OctDom1)+12)=10),_xlfn.SINGLE(OctDom1)+12,""))</f>
        <v>#NAME?</v>
      </c>
      <c r="O59" s="14" t="e">
        <f ca="1">IF(DAY(_xlfn.SINGLE(OctDom1))=1,IF(AND(YEAR(_xlfn.SINGLE(OctDom1)+6)=_xlfn.SINGLE(AñoCalendario),MONTH(_xlfn.SINGLE(OctDom1)+6)=10),_xlfn.SINGLE(OctDom1)+6,""),IF(AND(YEAR(_xlfn.SINGLE(OctDom1)+13)=_xlfn.SINGLE(AñoCalendario),MONTH(_xlfn.SINGLE(OctDom1)+13)=10),_xlfn.SINGLE(OctDom1)+13,""))</f>
        <v>#NAME?</v>
      </c>
      <c r="P59" s="14" t="e">
        <f ca="1">IF(DAY(_xlfn.SINGLE(OctDom1))=1,IF(AND(YEAR(_xlfn.SINGLE(OctDom1)+7)=_xlfn.SINGLE(AñoCalendario),MONTH(_xlfn.SINGLE(OctDom1)+7)=10),_xlfn.SINGLE(OctDom1)+7,""),IF(AND(YEAR(_xlfn.SINGLE(OctDom1)+14)=_xlfn.SINGLE(AñoCalendario),MONTH(_xlfn.SINGLE(OctDom1)+14)=10),_xlfn.SINGLE(OctDom1)+14,""))</f>
        <v>#NAME?</v>
      </c>
      <c r="Q59" s="14" t="e">
        <f ca="1">IF(DAY(_xlfn.SINGLE(OctDom1))=1,IF(AND(YEAR(_xlfn.SINGLE(OctDom1)+8)=_xlfn.SINGLE(AñoCalendario),MONTH(_xlfn.SINGLE(OctDom1)+8)=10),_xlfn.SINGLE(OctDom1)+8,""),IF(AND(YEAR(_xlfn.SINGLE(OctDom1)+15)=_xlfn.SINGLE(AñoCalendario),MONTH(_xlfn.SINGLE(OctDom1)+15)=10),_xlfn.SINGLE(OctDom1)+15,""))</f>
        <v>#NAME?</v>
      </c>
      <c r="R59" s="14" t="e">
        <f ca="1">IF(DAY(_xlfn.SINGLE(OctDom1))=1,IF(AND(YEAR(_xlfn.SINGLE(OctDom1)+9)=_xlfn.SINGLE(AñoCalendario),MONTH(_xlfn.SINGLE(OctDom1)+9)=10),_xlfn.SINGLE(OctDom1)+9,""),IF(AND(YEAR(_xlfn.SINGLE(OctDom1)+16)=_xlfn.SINGLE(AñoCalendario),MONTH(_xlfn.SINGLE(OctDom1)+16)=10),_xlfn.SINGLE(OctDom1)+16,""))</f>
        <v>#NAME?</v>
      </c>
      <c r="S59" s="14" t="e">
        <f ca="1">IF(DAY(_xlfn.SINGLE(OctDom1))=1,IF(AND(YEAR(_xlfn.SINGLE(OctDom1)+10)=_xlfn.SINGLE(AñoCalendario),MONTH(_xlfn.SINGLE(OctDom1)+10)=10),_xlfn.SINGLE(OctDom1)+10,""),IF(AND(YEAR(_xlfn.SINGLE(OctDom1)+17)=_xlfn.SINGLE(AñoCalendario),MONTH(_xlfn.SINGLE(OctDom1)+17)=10),_xlfn.SINGLE(OctDom1)+17,""))</f>
        <v>#NAME?</v>
      </c>
      <c r="T59" s="14" t="e">
        <f ca="1">IF(DAY(_xlfn.SINGLE(OctDom1))=1,IF(AND(YEAR(_xlfn.SINGLE(OctDom1)+11)=_xlfn.SINGLE(AñoCalendario),MONTH(_xlfn.SINGLE(OctDom1)+11)=10),_xlfn.SINGLE(OctDom1)+11,""),IF(AND(YEAR(_xlfn.SINGLE(OctDom1)+18)=_xlfn.SINGLE(AñoCalendario),MONTH(_xlfn.SINGLE(OctDom1)+18)=10),_xlfn.SINGLE(OctDom1)+18,""))</f>
        <v>#NAME?</v>
      </c>
      <c r="U59" s="14" t="e">
        <f ca="1">IF(DAY(_xlfn.SINGLE(OctDom1))=1,IF(AND(YEAR(_xlfn.SINGLE(OctDom1)+12)=_xlfn.SINGLE(AñoCalendario),MONTH(_xlfn.SINGLE(OctDom1)+12)=10),_xlfn.SINGLE(OctDom1)+12,""),IF(AND(YEAR(_xlfn.SINGLE(OctDom1)+19)=_xlfn.SINGLE(AñoCalendario),MONTH(_xlfn.SINGLE(OctDom1)+19)=10),_xlfn.SINGLE(OctDom1)+19,""))</f>
        <v>#NAME?</v>
      </c>
      <c r="V59" s="14" t="e">
        <f ca="1">IF(DAY(_xlfn.SINGLE(OctDom1))=1,IF(AND(YEAR(_xlfn.SINGLE(OctDom1)+13)=_xlfn.SINGLE(AñoCalendario),MONTH(_xlfn.SINGLE(OctDom1)+13)=10),_xlfn.SINGLE(OctDom1)+13,""),IF(AND(YEAR(_xlfn.SINGLE(OctDom1)+20)=_xlfn.SINGLE(AñoCalendario),MONTH(_xlfn.SINGLE(OctDom1)+20)=10),_xlfn.SINGLE(OctDom1)+20,""))</f>
        <v>#NAME?</v>
      </c>
      <c r="W59" s="14" t="e">
        <f ca="1">IF(DAY(_xlfn.SINGLE(OctDom1))=1,IF(AND(YEAR(_xlfn.SINGLE(OctDom1)+14)=_xlfn.SINGLE(AñoCalendario),MONTH(_xlfn.SINGLE(OctDom1)+14)=10),_xlfn.SINGLE(OctDom1)+14,""),IF(AND(YEAR(_xlfn.SINGLE(OctDom1)+21)=_xlfn.SINGLE(AñoCalendario),MONTH(_xlfn.SINGLE(OctDom1)+21)=10),_xlfn.SINGLE(OctDom1)+21,""))</f>
        <v>#NAME?</v>
      </c>
      <c r="X59" s="14" t="e">
        <f ca="1">IF(DAY(_xlfn.SINGLE(OctDom1))=1,IF(AND(YEAR(_xlfn.SINGLE(OctDom1)+15)=_xlfn.SINGLE(AñoCalendario),MONTH(_xlfn.SINGLE(OctDom1)+15)=10),_xlfn.SINGLE(OctDom1)+15,""),IF(AND(YEAR(_xlfn.SINGLE(OctDom1)+22)=_xlfn.SINGLE(AñoCalendario),MONTH(_xlfn.SINGLE(OctDom1)+22)=10),_xlfn.SINGLE(OctDom1)+22,""))</f>
        <v>#NAME?</v>
      </c>
      <c r="Y59" s="14" t="e">
        <f ca="1">IF(DAY(_xlfn.SINGLE(OctDom1))=1,IF(AND(YEAR(_xlfn.SINGLE(OctDom1)+16)=_xlfn.SINGLE(AñoCalendario),MONTH(_xlfn.SINGLE(OctDom1)+16)=10),_xlfn.SINGLE(OctDom1)+16,""),IF(AND(YEAR(_xlfn.SINGLE(OctDom1)+23)=_xlfn.SINGLE(AñoCalendario),MONTH(_xlfn.SINGLE(OctDom1)+23)=10),_xlfn.SINGLE(OctDom1)+23,""))</f>
        <v>#NAME?</v>
      </c>
      <c r="Z59" s="14" t="e">
        <f ca="1">IF(DAY(_xlfn.SINGLE(OctDom1))=1,IF(AND(YEAR(_xlfn.SINGLE(OctDom1)+17)=_xlfn.SINGLE(AñoCalendario),MONTH(_xlfn.SINGLE(OctDom1)+17)=10),_xlfn.SINGLE(OctDom1)+17,""),IF(AND(YEAR(_xlfn.SINGLE(OctDom1)+24)=_xlfn.SINGLE(AñoCalendario),MONTH(_xlfn.SINGLE(OctDom1)+24)=10),_xlfn.SINGLE(OctDom1)+24,""))</f>
        <v>#NAME?</v>
      </c>
      <c r="AA59" s="14" t="e">
        <f ca="1">IF(DAY(_xlfn.SINGLE(OctDom1))=1,IF(AND(YEAR(_xlfn.SINGLE(OctDom1)+18)=_xlfn.SINGLE(AñoCalendario),MONTH(_xlfn.SINGLE(OctDom1)+18)=10),_xlfn.SINGLE(OctDom1)+18,""),IF(AND(YEAR(_xlfn.SINGLE(OctDom1)+25)=_xlfn.SINGLE(AñoCalendario),MONTH(_xlfn.SINGLE(OctDom1)+25)=10),_xlfn.SINGLE(OctDom1)+25,""))</f>
        <v>#NAME?</v>
      </c>
      <c r="AB59" s="14" t="e">
        <f ca="1">IF(DAY(_xlfn.SINGLE(OctDom1))=1,IF(AND(YEAR(_xlfn.SINGLE(OctDom1)+19)=_xlfn.SINGLE(AñoCalendario),MONTH(_xlfn.SINGLE(OctDom1)+19)=10),_xlfn.SINGLE(OctDom1)+19,""),IF(AND(YEAR(_xlfn.SINGLE(OctDom1)+26)=_xlfn.SINGLE(AñoCalendario),MONTH(_xlfn.SINGLE(OctDom1)+26)=10),_xlfn.SINGLE(OctDom1)+26,""))</f>
        <v>#NAME?</v>
      </c>
      <c r="AC59" s="14" t="e">
        <f ca="1">IF(DAY(_xlfn.SINGLE(OctDom1))=1,IF(AND(YEAR(_xlfn.SINGLE(OctDom1)+20)=_xlfn.SINGLE(AñoCalendario),MONTH(_xlfn.SINGLE(OctDom1)+20)=10),_xlfn.SINGLE(OctDom1)+20,""),IF(AND(YEAR(_xlfn.SINGLE(OctDom1)+27)=_xlfn.SINGLE(AñoCalendario),MONTH(_xlfn.SINGLE(OctDom1)+27)=10),_xlfn.SINGLE(OctDom1)+27,""))</f>
        <v>#NAME?</v>
      </c>
      <c r="AD59" s="14" t="e">
        <f ca="1">IF(DAY(_xlfn.SINGLE(OctDom1))=1,IF(AND(YEAR(_xlfn.SINGLE(OctDom1)+21)=_xlfn.SINGLE(AñoCalendario),MONTH(_xlfn.SINGLE(OctDom1)+21)=10),_xlfn.SINGLE(OctDom1)+21,""),IF(AND(YEAR(_xlfn.SINGLE(OctDom1)+28)=_xlfn.SINGLE(AñoCalendario),MONTH(_xlfn.SINGLE(OctDom1)+28)=10),_xlfn.SINGLE(OctDom1)+28,""))</f>
        <v>#NAME?</v>
      </c>
      <c r="AE59" s="14" t="e">
        <f ca="1">IF(DAY(_xlfn.SINGLE(OctDom1))=1,IF(AND(YEAR(_xlfn.SINGLE(OctDom1)+22)=_xlfn.SINGLE(AñoCalendario),MONTH(_xlfn.SINGLE(OctDom1)+22)=10),_xlfn.SINGLE(OctDom1)+22,""),IF(AND(YEAR(_xlfn.SINGLE(OctDom1)+29)=_xlfn.SINGLE(AñoCalendario),MONTH(_xlfn.SINGLE(OctDom1)+29)=10),_xlfn.SINGLE(OctDom1)+29,""))</f>
        <v>#NAME?</v>
      </c>
      <c r="AF59" s="14" t="e">
        <f ca="1">IF(DAY(_xlfn.SINGLE(OctDom1))=1,IF(AND(YEAR(_xlfn.SINGLE(OctDom1)+23)=_xlfn.SINGLE(AñoCalendario),MONTH(_xlfn.SINGLE(OctDom1)+23)=10),_xlfn.SINGLE(OctDom1)+23,""),IF(AND(YEAR(_xlfn.SINGLE(OctDom1)+30)=_xlfn.SINGLE(AñoCalendario),MONTH(_xlfn.SINGLE(OctDom1)+30)=10),_xlfn.SINGLE(OctDom1)+30,""))</f>
        <v>#NAME?</v>
      </c>
      <c r="AG59" s="14" t="e">
        <f ca="1">IF(DAY(_xlfn.SINGLE(OctDom1))=1,IF(AND(YEAR(_xlfn.SINGLE(OctDom1)+24)=_xlfn.SINGLE(AñoCalendario),MONTH(_xlfn.SINGLE(OctDom1)+24)=10),_xlfn.SINGLE(OctDom1)+24,""),IF(AND(YEAR(_xlfn.SINGLE(OctDom1)+31)=_xlfn.SINGLE(AñoCalendario),MONTH(_xlfn.SINGLE(OctDom1)+31)=10),_xlfn.SINGLE(OctDom1)+31,""))</f>
        <v>#NAME?</v>
      </c>
      <c r="AH59" s="14" t="e">
        <f ca="1">IF(DAY(_xlfn.SINGLE(OctDom1))=1,IF(AND(YEAR(_xlfn.SINGLE(OctDom1)+25)=_xlfn.SINGLE(AñoCalendario),MONTH(_xlfn.SINGLE(OctDom1)+25)=10),_xlfn.SINGLE(OctDom1)+25,""),IF(AND(YEAR(_xlfn.SINGLE(OctDom1)+32)=_xlfn.SINGLE(AñoCalendario),MONTH(_xlfn.SINGLE(OctDom1)+32)=10),_xlfn.SINGLE(OctDom1)+32,""))</f>
        <v>#NAME?</v>
      </c>
      <c r="AI59" s="14" t="e">
        <f ca="1">IF(DAY(_xlfn.SINGLE(OctDom1))=1,IF(AND(YEAR(_xlfn.SINGLE(OctDom1)+26)=_xlfn.SINGLE(AñoCalendario),MONTH(_xlfn.SINGLE(OctDom1)+26)=10),_xlfn.SINGLE(OctDom1)+26,""),IF(AND(YEAR(_xlfn.SINGLE(OctDom1)+33)=_xlfn.SINGLE(AñoCalendario),MONTH(_xlfn.SINGLE(OctDom1)+33)=10),_xlfn.SINGLE(OctDom1)+33,""))</f>
        <v>#NAME?</v>
      </c>
      <c r="AJ59" s="14" t="e">
        <f ca="1">IF(DAY(_xlfn.SINGLE(OctDom1))=1,IF(AND(YEAR(_xlfn.SINGLE(OctDom1)+27)=_xlfn.SINGLE(AñoCalendario),MONTH(_xlfn.SINGLE(OctDom1)+27)=10),_xlfn.SINGLE(OctDom1)+27,""),IF(AND(YEAR(_xlfn.SINGLE(OctDom1)+34)=_xlfn.SINGLE(AñoCalendario),MONTH(_xlfn.SINGLE(OctDom1)+34)=10),_xlfn.SINGLE(OctDom1)+34,""))</f>
        <v>#NAME?</v>
      </c>
      <c r="AK59" s="14" t="e">
        <f ca="1">IF(DAY(_xlfn.SINGLE(OctDom1))=1,IF(AND(YEAR(_xlfn.SINGLE(OctDom1)+28)=_xlfn.SINGLE(AñoCalendario),MONTH(_xlfn.SINGLE(OctDom1)+28)=10),_xlfn.SINGLE(OctDom1)+28,""),IF(AND(YEAR(_xlfn.SINGLE(OctDom1)+35)=_xlfn.SINGLE(AñoCalendario),MONTH(_xlfn.SINGLE(OctDom1)+35)=10),_xlfn.SINGLE(OctDom1)+35,""))</f>
        <v>#NAME?</v>
      </c>
      <c r="AL59" s="14" t="e">
        <f ca="1">IF(DAY(_xlfn.SINGLE(OctDom1))=1,IF(AND(YEAR(_xlfn.SINGLE(OctDom1)+29)=_xlfn.SINGLE(AñoCalendario),MONTH(_xlfn.SINGLE(OctDom1)+29)=10),_xlfn.SINGLE(OctDom1)+29,""),IF(AND(YEAR(_xlfn.SINGLE(OctDom1)+36)=_xlfn.SINGLE(AñoCalendario),MONTH(_xlfn.SINGLE(OctDom1)+36)=10),_xlfn.SINGLE(OctDom1)+36,""))</f>
        <v>#NAME?</v>
      </c>
      <c r="AM59" s="15" t="e">
        <f ca="1">IF(DAY(_xlfn.SINGLE(OctDom1))=1,IF(AND(YEAR(_xlfn.SINGLE(OctDom1)+30)=_xlfn.SINGLE(AñoCalendario),MONTH(_xlfn.SINGLE(OctDom1)+30)=10),_xlfn.SINGLE(OctDom1)+30,""),IF(AND(YEAR(_xlfn.SINGLE(OctDom1)+37)=_xlfn.SINGLE(AñoCalendario),MONTH(_xlfn.SINGLE(OctDom1)+37)=10),_xlfn.SINGLE(OctDom1)+37,""))</f>
        <v>#NAME?</v>
      </c>
    </row>
    <row r="60" spans="2:39" s="12" customFormat="1" ht="18.95" customHeight="1">
      <c r="B60" s="49"/>
      <c r="C60" s="13" t="s">
        <v>0</v>
      </c>
      <c r="D60" s="13" t="s">
        <v>1</v>
      </c>
      <c r="E60" s="13" t="s">
        <v>2</v>
      </c>
      <c r="F60" s="13" t="s">
        <v>3</v>
      </c>
      <c r="G60" s="13" t="s">
        <v>4</v>
      </c>
      <c r="H60" s="13" t="s">
        <v>5</v>
      </c>
      <c r="I60" s="13" t="s">
        <v>6</v>
      </c>
      <c r="J60" s="13" t="s">
        <v>0</v>
      </c>
      <c r="K60" s="13" t="s">
        <v>1</v>
      </c>
      <c r="L60" s="13" t="s">
        <v>2</v>
      </c>
      <c r="M60" s="13" t="s">
        <v>3</v>
      </c>
      <c r="N60" s="13" t="s">
        <v>4</v>
      </c>
      <c r="O60" s="13" t="s">
        <v>5</v>
      </c>
      <c r="P60" s="13" t="s">
        <v>6</v>
      </c>
      <c r="Q60" s="13" t="s">
        <v>0</v>
      </c>
      <c r="R60" s="13" t="s">
        <v>1</v>
      </c>
      <c r="S60" s="13" t="s">
        <v>2</v>
      </c>
      <c r="T60" s="13" t="s">
        <v>3</v>
      </c>
      <c r="U60" s="13" t="s">
        <v>4</v>
      </c>
      <c r="V60" s="13" t="s">
        <v>5</v>
      </c>
      <c r="W60" s="13" t="s">
        <v>6</v>
      </c>
      <c r="X60" s="13" t="s">
        <v>0</v>
      </c>
      <c r="Y60" s="13" t="s">
        <v>1</v>
      </c>
      <c r="Z60" s="13" t="s">
        <v>2</v>
      </c>
      <c r="AA60" s="13" t="s">
        <v>3</v>
      </c>
      <c r="AB60" s="13" t="s">
        <v>4</v>
      </c>
      <c r="AC60" s="13" t="s">
        <v>5</v>
      </c>
      <c r="AD60" s="13" t="s">
        <v>6</v>
      </c>
      <c r="AE60" s="13" t="s">
        <v>0</v>
      </c>
      <c r="AF60" s="13" t="s">
        <v>1</v>
      </c>
      <c r="AG60" s="13" t="s">
        <v>2</v>
      </c>
      <c r="AH60" s="13" t="s">
        <v>3</v>
      </c>
      <c r="AI60" s="13" t="s">
        <v>4</v>
      </c>
      <c r="AJ60" s="13" t="s">
        <v>5</v>
      </c>
      <c r="AK60" s="13" t="s">
        <v>6</v>
      </c>
      <c r="AL60" s="13" t="s">
        <v>0</v>
      </c>
      <c r="AM60" s="16" t="s">
        <v>1</v>
      </c>
    </row>
    <row r="61" spans="2:39" ht="18.95" customHeight="1">
      <c r="B61" s="10" t="e">
        <f ca="1">_xlfn.SINGLE(IF(_xlfn.SINGLE(Trabajo1_Nombre)="","",Trabajo1_Nombre))</f>
        <v>#NAME?</v>
      </c>
      <c r="C61" s="43" t="e">
        <f t="shared" ref="C61:AM61" ca="1" si="27">IF(OR(NOT(ISNUMBER(C59)),C59&lt;_xlfn.SINGLE(Trabajo1_DíaInicio)),"",IF(MID(_xlfn.SINGLE(Trabajo1_Patrón),MOD(C59-_xlfn.SINGLE(Trabajo1_DíaInicio),LEN(_xlfn.SINGLE(Trabajo1_Patrón)))+1,1)=_xlfn.SINGLE(Trabajo1_Turno1_Código),1,IF(MID(_xlfn.SINGLE(Trabajo1_Patrón),MOD(C59-_xlfn.SINGLE(Trabajo1_DíaInicio),LEN(_xlfn.SINGLE(Trabajo1_Patrón)))+1,1)=_xlfn.SINGLE(Trabajo1_Turno2_Código),2,IF(MID(_xlfn.SINGLE(Trabajo1_Patrón),MOD(C59-_xlfn.SINGLE(Trabajo1_DíaInicio),LEN(_xlfn.SINGLE(Trabajo1_Patrón)))+1,1)=_xlfn.SINGLE(Trabajo1_Turno3_Código),3,""))))</f>
        <v>#NAME?</v>
      </c>
      <c r="D61" s="43" t="e">
        <f t="shared" ca="1" si="27"/>
        <v>#NAME?</v>
      </c>
      <c r="E61" s="43" t="e">
        <f t="shared" ca="1" si="27"/>
        <v>#NAME?</v>
      </c>
      <c r="F61" s="43" t="e">
        <f t="shared" ca="1" si="27"/>
        <v>#NAME?</v>
      </c>
      <c r="G61" s="43" t="e">
        <f t="shared" ca="1" si="27"/>
        <v>#NAME?</v>
      </c>
      <c r="H61" s="43" t="e">
        <f t="shared" ca="1" si="27"/>
        <v>#NAME?</v>
      </c>
      <c r="I61" s="43" t="e">
        <f t="shared" ca="1" si="27"/>
        <v>#NAME?</v>
      </c>
      <c r="J61" s="43" t="e">
        <f t="shared" ca="1" si="27"/>
        <v>#NAME?</v>
      </c>
      <c r="K61" s="43" t="e">
        <f t="shared" ca="1" si="27"/>
        <v>#NAME?</v>
      </c>
      <c r="L61" s="43" t="e">
        <f t="shared" ca="1" si="27"/>
        <v>#NAME?</v>
      </c>
      <c r="M61" s="43" t="e">
        <f t="shared" ca="1" si="27"/>
        <v>#NAME?</v>
      </c>
      <c r="N61" s="43" t="e">
        <f t="shared" ca="1" si="27"/>
        <v>#NAME?</v>
      </c>
      <c r="O61" s="43" t="e">
        <f t="shared" ca="1" si="27"/>
        <v>#NAME?</v>
      </c>
      <c r="P61" s="43" t="e">
        <f t="shared" ca="1" si="27"/>
        <v>#NAME?</v>
      </c>
      <c r="Q61" s="43" t="e">
        <f t="shared" ca="1" si="27"/>
        <v>#NAME?</v>
      </c>
      <c r="R61" s="43" t="e">
        <f t="shared" ca="1" si="27"/>
        <v>#NAME?</v>
      </c>
      <c r="S61" s="43" t="e">
        <f t="shared" ca="1" si="27"/>
        <v>#NAME?</v>
      </c>
      <c r="T61" s="43" t="e">
        <f t="shared" ca="1" si="27"/>
        <v>#NAME?</v>
      </c>
      <c r="U61" s="43" t="e">
        <f t="shared" ca="1" si="27"/>
        <v>#NAME?</v>
      </c>
      <c r="V61" s="43" t="e">
        <f t="shared" ca="1" si="27"/>
        <v>#NAME?</v>
      </c>
      <c r="W61" s="43" t="e">
        <f t="shared" ca="1" si="27"/>
        <v>#NAME?</v>
      </c>
      <c r="X61" s="43" t="e">
        <f t="shared" ca="1" si="27"/>
        <v>#NAME?</v>
      </c>
      <c r="Y61" s="43" t="e">
        <f t="shared" ca="1" si="27"/>
        <v>#NAME?</v>
      </c>
      <c r="Z61" s="43" t="e">
        <f t="shared" ca="1" si="27"/>
        <v>#NAME?</v>
      </c>
      <c r="AA61" s="43" t="e">
        <f t="shared" ca="1" si="27"/>
        <v>#NAME?</v>
      </c>
      <c r="AB61" s="43" t="e">
        <f t="shared" ca="1" si="27"/>
        <v>#NAME?</v>
      </c>
      <c r="AC61" s="43" t="e">
        <f t="shared" ca="1" si="27"/>
        <v>#NAME?</v>
      </c>
      <c r="AD61" s="43" t="e">
        <f t="shared" ca="1" si="27"/>
        <v>#NAME?</v>
      </c>
      <c r="AE61" s="43" t="e">
        <f t="shared" ca="1" si="27"/>
        <v>#NAME?</v>
      </c>
      <c r="AF61" s="43" t="e">
        <f t="shared" ca="1" si="27"/>
        <v>#NAME?</v>
      </c>
      <c r="AG61" s="43" t="e">
        <f t="shared" ca="1" si="27"/>
        <v>#NAME?</v>
      </c>
      <c r="AH61" s="43" t="e">
        <f t="shared" ca="1" si="27"/>
        <v>#NAME?</v>
      </c>
      <c r="AI61" s="43" t="e">
        <f t="shared" ca="1" si="27"/>
        <v>#NAME?</v>
      </c>
      <c r="AJ61" s="43" t="e">
        <f t="shared" ca="1" si="27"/>
        <v>#NAME?</v>
      </c>
      <c r="AK61" s="43" t="e">
        <f t="shared" ca="1" si="27"/>
        <v>#NAME?</v>
      </c>
      <c r="AL61" s="43" t="e">
        <f t="shared" ca="1" si="27"/>
        <v>#NAME?</v>
      </c>
      <c r="AM61" s="43" t="e">
        <f t="shared" ca="1" si="27"/>
        <v>#NAME?</v>
      </c>
    </row>
    <row r="62" spans="2:39" ht="18.95" customHeight="1">
      <c r="B62" s="11" t="e">
        <f ca="1">_xlfn.SINGLE(IF(_xlfn.SINGLE(Trabajo2_Nombre)="","",Trabajo2_Nombre))</f>
        <v>#NAME?</v>
      </c>
      <c r="C62" s="44" t="e">
        <f t="shared" ref="C62:AM62" ca="1" si="28">IF(OR(NOT(ISNUMBER(C59)),C59&lt;_xlfn.SINGLE(Trabajo2_DíaInicio)),"",IF(MID(_xlfn.SINGLE(Trabajo2_Patrón),MOD(C59-_xlfn.SINGLE(Trabajo2_DíaInicio),LEN(_xlfn.SINGLE(Trabajo2_Patrón)))+1,1)=_xlfn.SINGLE(Trabajo2_Turno1_Código),1,IF(MID(_xlfn.SINGLE(Trabajo2_Patrón),MOD(C59-_xlfn.SINGLE(Trabajo2_DíaInicio),LEN(_xlfn.SINGLE(Trabajo2_Patrón)))+1,1)=_xlfn.SINGLE(Trabajo2_Turno2_Código),2,IF(MID(_xlfn.SINGLE(Trabajo2_Patrón),MOD(C59-_xlfn.SINGLE(Trabajo2_DíaInicio),LEN(_xlfn.SINGLE(Trabajo2_Patrón)))+1,1)=_xlfn.SINGLE(Trabajo2_Turno3_Código),3,""))))</f>
        <v>#NAME?</v>
      </c>
      <c r="D62" s="44" t="e">
        <f t="shared" ca="1" si="28"/>
        <v>#NAME?</v>
      </c>
      <c r="E62" s="44" t="e">
        <f t="shared" ca="1" si="28"/>
        <v>#NAME?</v>
      </c>
      <c r="F62" s="44" t="e">
        <f t="shared" ca="1" si="28"/>
        <v>#NAME?</v>
      </c>
      <c r="G62" s="44" t="e">
        <f t="shared" ca="1" si="28"/>
        <v>#NAME?</v>
      </c>
      <c r="H62" s="44" t="e">
        <f t="shared" ca="1" si="28"/>
        <v>#NAME?</v>
      </c>
      <c r="I62" s="44" t="e">
        <f t="shared" ca="1" si="28"/>
        <v>#NAME?</v>
      </c>
      <c r="J62" s="44" t="e">
        <f t="shared" ca="1" si="28"/>
        <v>#NAME?</v>
      </c>
      <c r="K62" s="44" t="e">
        <f t="shared" ca="1" si="28"/>
        <v>#NAME?</v>
      </c>
      <c r="L62" s="44" t="e">
        <f t="shared" ca="1" si="28"/>
        <v>#NAME?</v>
      </c>
      <c r="M62" s="44" t="e">
        <f t="shared" ca="1" si="28"/>
        <v>#NAME?</v>
      </c>
      <c r="N62" s="44" t="e">
        <f t="shared" ca="1" si="28"/>
        <v>#NAME?</v>
      </c>
      <c r="O62" s="44" t="e">
        <f t="shared" ca="1" si="28"/>
        <v>#NAME?</v>
      </c>
      <c r="P62" s="44" t="e">
        <f t="shared" ca="1" si="28"/>
        <v>#NAME?</v>
      </c>
      <c r="Q62" s="44" t="e">
        <f t="shared" ca="1" si="28"/>
        <v>#NAME?</v>
      </c>
      <c r="R62" s="44" t="e">
        <f t="shared" ca="1" si="28"/>
        <v>#NAME?</v>
      </c>
      <c r="S62" s="44" t="e">
        <f t="shared" ca="1" si="28"/>
        <v>#NAME?</v>
      </c>
      <c r="T62" s="44" t="e">
        <f t="shared" ca="1" si="28"/>
        <v>#NAME?</v>
      </c>
      <c r="U62" s="44" t="e">
        <f t="shared" ca="1" si="28"/>
        <v>#NAME?</v>
      </c>
      <c r="V62" s="44" t="e">
        <f t="shared" ca="1" si="28"/>
        <v>#NAME?</v>
      </c>
      <c r="W62" s="44" t="e">
        <f t="shared" ca="1" si="28"/>
        <v>#NAME?</v>
      </c>
      <c r="X62" s="44" t="e">
        <f t="shared" ca="1" si="28"/>
        <v>#NAME?</v>
      </c>
      <c r="Y62" s="44" t="e">
        <f t="shared" ca="1" si="28"/>
        <v>#NAME?</v>
      </c>
      <c r="Z62" s="44" t="e">
        <f t="shared" ca="1" si="28"/>
        <v>#NAME?</v>
      </c>
      <c r="AA62" s="44" t="e">
        <f t="shared" ca="1" si="28"/>
        <v>#NAME?</v>
      </c>
      <c r="AB62" s="44" t="e">
        <f t="shared" ca="1" si="28"/>
        <v>#NAME?</v>
      </c>
      <c r="AC62" s="44" t="e">
        <f t="shared" ca="1" si="28"/>
        <v>#NAME?</v>
      </c>
      <c r="AD62" s="44" t="e">
        <f t="shared" ca="1" si="28"/>
        <v>#NAME?</v>
      </c>
      <c r="AE62" s="44" t="e">
        <f t="shared" ca="1" si="28"/>
        <v>#NAME?</v>
      </c>
      <c r="AF62" s="44" t="e">
        <f t="shared" ca="1" si="28"/>
        <v>#NAME?</v>
      </c>
      <c r="AG62" s="44" t="e">
        <f t="shared" ca="1" si="28"/>
        <v>#NAME?</v>
      </c>
      <c r="AH62" s="44" t="e">
        <f t="shared" ca="1" si="28"/>
        <v>#NAME?</v>
      </c>
      <c r="AI62" s="44" t="e">
        <f t="shared" ca="1" si="28"/>
        <v>#NAME?</v>
      </c>
      <c r="AJ62" s="44" t="e">
        <f t="shared" ca="1" si="28"/>
        <v>#NAME?</v>
      </c>
      <c r="AK62" s="44" t="e">
        <f t="shared" ca="1" si="28"/>
        <v>#NAME?</v>
      </c>
      <c r="AL62" s="44" t="e">
        <f t="shared" ca="1" si="28"/>
        <v>#NAME?</v>
      </c>
      <c r="AM62" s="44" t="e">
        <f t="shared" ca="1" si="28"/>
        <v>#NAME?</v>
      </c>
    </row>
    <row r="63" spans="2:39" ht="18.95" customHeight="1">
      <c r="B63" s="11" t="e">
        <f ca="1">_xlfn.SINGLE(IF(_xlfn.SINGLE(Trabajo3_Nombre)="","",Trabajo3_Nombre))</f>
        <v>#NAME?</v>
      </c>
      <c r="C63" s="44" t="e">
        <f t="shared" ref="C63:AM63" ca="1" si="29">IF(OR(NOT(ISNUMBER(C59)),C59&lt;_xlfn.SINGLE(Trabajo3_DíaInicio)),"",IF(MID(_xlfn.SINGLE(Trabajo3_Patrón),MOD(C59-_xlfn.SINGLE(Trabajo3_DíaInicio),LEN(_xlfn.SINGLE(Trabajo3_Patrón)))+1,1)=_xlfn.SINGLE(Trabajo3_Turno1_Código),1,IF(MID(_xlfn.SINGLE(Trabajo3_Patrón),MOD(C59-_xlfn.SINGLE(Trabajo3_DíaInicio),LEN(_xlfn.SINGLE(Trabajo3_Patrón)))+1,1)=_xlfn.SINGLE(Trabajo3_Turno2_Código),2,IF(MID(_xlfn.SINGLE(Trabajo3_Patrón),MOD(C59-_xlfn.SINGLE(Trabajo3_DíaInicio),LEN(_xlfn.SINGLE(Trabajo3_Patrón)))+1,1)=_xlfn.SINGLE(Trabajo3_Turno3_Código),3,""))))</f>
        <v>#NAME?</v>
      </c>
      <c r="D63" s="44" t="e">
        <f t="shared" ca="1" si="29"/>
        <v>#NAME?</v>
      </c>
      <c r="E63" s="44" t="e">
        <f t="shared" ca="1" si="29"/>
        <v>#NAME?</v>
      </c>
      <c r="F63" s="44" t="e">
        <f t="shared" ca="1" si="29"/>
        <v>#NAME?</v>
      </c>
      <c r="G63" s="44" t="e">
        <f t="shared" ca="1" si="29"/>
        <v>#NAME?</v>
      </c>
      <c r="H63" s="44" t="e">
        <f t="shared" ca="1" si="29"/>
        <v>#NAME?</v>
      </c>
      <c r="I63" s="44" t="e">
        <f t="shared" ca="1" si="29"/>
        <v>#NAME?</v>
      </c>
      <c r="J63" s="44" t="e">
        <f t="shared" ca="1" si="29"/>
        <v>#NAME?</v>
      </c>
      <c r="K63" s="44" t="e">
        <f t="shared" ca="1" si="29"/>
        <v>#NAME?</v>
      </c>
      <c r="L63" s="44" t="e">
        <f t="shared" ca="1" si="29"/>
        <v>#NAME?</v>
      </c>
      <c r="M63" s="44" t="e">
        <f t="shared" ca="1" si="29"/>
        <v>#NAME?</v>
      </c>
      <c r="N63" s="44" t="e">
        <f t="shared" ca="1" si="29"/>
        <v>#NAME?</v>
      </c>
      <c r="O63" s="44" t="e">
        <f t="shared" ca="1" si="29"/>
        <v>#NAME?</v>
      </c>
      <c r="P63" s="44" t="e">
        <f t="shared" ca="1" si="29"/>
        <v>#NAME?</v>
      </c>
      <c r="Q63" s="44" t="e">
        <f t="shared" ca="1" si="29"/>
        <v>#NAME?</v>
      </c>
      <c r="R63" s="44" t="e">
        <f t="shared" ca="1" si="29"/>
        <v>#NAME?</v>
      </c>
      <c r="S63" s="44" t="e">
        <f t="shared" ca="1" si="29"/>
        <v>#NAME?</v>
      </c>
      <c r="T63" s="44" t="e">
        <f t="shared" ca="1" si="29"/>
        <v>#NAME?</v>
      </c>
      <c r="U63" s="44" t="e">
        <f t="shared" ca="1" si="29"/>
        <v>#NAME?</v>
      </c>
      <c r="V63" s="44" t="e">
        <f t="shared" ca="1" si="29"/>
        <v>#NAME?</v>
      </c>
      <c r="W63" s="44" t="e">
        <f t="shared" ca="1" si="29"/>
        <v>#NAME?</v>
      </c>
      <c r="X63" s="44" t="e">
        <f t="shared" ca="1" si="29"/>
        <v>#NAME?</v>
      </c>
      <c r="Y63" s="44" t="e">
        <f t="shared" ca="1" si="29"/>
        <v>#NAME?</v>
      </c>
      <c r="Z63" s="44" t="e">
        <f t="shared" ca="1" si="29"/>
        <v>#NAME?</v>
      </c>
      <c r="AA63" s="44" t="e">
        <f t="shared" ca="1" si="29"/>
        <v>#NAME?</v>
      </c>
      <c r="AB63" s="44" t="e">
        <f t="shared" ca="1" si="29"/>
        <v>#NAME?</v>
      </c>
      <c r="AC63" s="44" t="e">
        <f t="shared" ca="1" si="29"/>
        <v>#NAME?</v>
      </c>
      <c r="AD63" s="44" t="e">
        <f t="shared" ca="1" si="29"/>
        <v>#NAME?</v>
      </c>
      <c r="AE63" s="44" t="e">
        <f t="shared" ca="1" si="29"/>
        <v>#NAME?</v>
      </c>
      <c r="AF63" s="44" t="e">
        <f t="shared" ca="1" si="29"/>
        <v>#NAME?</v>
      </c>
      <c r="AG63" s="44" t="e">
        <f t="shared" ca="1" si="29"/>
        <v>#NAME?</v>
      </c>
      <c r="AH63" s="44" t="e">
        <f t="shared" ca="1" si="29"/>
        <v>#NAME?</v>
      </c>
      <c r="AI63" s="44" t="e">
        <f t="shared" ca="1" si="29"/>
        <v>#NAME?</v>
      </c>
      <c r="AJ63" s="44" t="e">
        <f t="shared" ca="1" si="29"/>
        <v>#NAME?</v>
      </c>
      <c r="AK63" s="44" t="e">
        <f t="shared" ca="1" si="29"/>
        <v>#NAME?</v>
      </c>
      <c r="AL63" s="44" t="e">
        <f t="shared" ca="1" si="29"/>
        <v>#NAME?</v>
      </c>
      <c r="AM63" s="44" t="e">
        <f t="shared" ca="1" si="29"/>
        <v>#NAME?</v>
      </c>
    </row>
    <row r="64" spans="2:39" ht="12" customHeight="1"/>
    <row r="65" spans="2:39" s="12" customFormat="1" ht="18.95" customHeight="1">
      <c r="B65" s="48" t="e">
        <f ca="1">DATE(_xlfn.SINGLE(AñoCalendario),11,1)</f>
        <v>#NAME?</v>
      </c>
      <c r="C65" s="14" t="e">
        <f ca="1">IF(DAY(_xlfn.SINGLE(NovSun1))=1,"",IF(AND(YEAR(_xlfn.SINGLE(NovSun1)+1)=_xlfn.SINGLE(AñoCalendario),MONTH(_xlfn.SINGLE(NovSun1)+1)=11),_xlfn.SINGLE(NovSun1)+1,""))</f>
        <v>#NAME?</v>
      </c>
      <c r="D65" s="14" t="e">
        <f ca="1">IF(DAY(_xlfn.SINGLE(NovSun1))=1,"",IF(AND(YEAR(_xlfn.SINGLE(NovSun1)+2)=_xlfn.SINGLE(AñoCalendario),MONTH(_xlfn.SINGLE(NovSun1)+2)=11),_xlfn.SINGLE(NovSun1)+2,""))</f>
        <v>#NAME?</v>
      </c>
      <c r="E65" s="14" t="e">
        <f ca="1">IF(DAY(_xlfn.SINGLE(NovSun1))=1,"",IF(AND(YEAR(_xlfn.SINGLE(NovSun1)+3)=_xlfn.SINGLE(AñoCalendario),MONTH(_xlfn.SINGLE(NovSun1)+3)=11),_xlfn.SINGLE(NovSun1)+3,""))</f>
        <v>#NAME?</v>
      </c>
      <c r="F65" s="14" t="e">
        <f ca="1">IF(DAY(_xlfn.SINGLE(NovSun1))=1,"",IF(AND(YEAR(_xlfn.SINGLE(NovSun1)+4)=_xlfn.SINGLE(AñoCalendario),MONTH(_xlfn.SINGLE(NovSun1)+4)=11),_xlfn.SINGLE(NovSun1)+4,""))</f>
        <v>#NAME?</v>
      </c>
      <c r="G65" s="14" t="e">
        <f ca="1">IF(DAY(_xlfn.SINGLE(NovSun1))=1,"",IF(AND(YEAR(_xlfn.SINGLE(NovSun1)+5)=_xlfn.SINGLE(AñoCalendario),MONTH(_xlfn.SINGLE(NovSun1)+5)=11),_xlfn.SINGLE(NovSun1)+5,""))</f>
        <v>#NAME?</v>
      </c>
      <c r="H65" s="14" t="e">
        <f ca="1">IF(DAY(_xlfn.SINGLE(NovSun1))=1,"",IF(AND(YEAR(_xlfn.SINGLE(NovSun1)+6)=_xlfn.SINGLE(AñoCalendario),MONTH(_xlfn.SINGLE(NovSun1)+6)=11),_xlfn.SINGLE(NovSun1)+6,""))</f>
        <v>#NAME?</v>
      </c>
      <c r="I65" s="14" t="e">
        <f ca="1">_xlfn.SINGLE(IF(DAY(_xlfn.SINGLE(NovSun1))=1,IF(AND(YEAR(_xlfn.SINGLE(NovSun1))=_xlfn.SINGLE(AñoCalendario),MONTH(_xlfn.SINGLE(NovSun1))=11),NovSun1,""),IF(AND(YEAR(_xlfn.SINGLE(NovSun1)+7)=_xlfn.SINGLE(AñoCalendario),MONTH(_xlfn.SINGLE(NovSun1)+7)=11),_xlfn.SINGLE(NovSun1)+7,"")))</f>
        <v>#NAME?</v>
      </c>
      <c r="J65" s="14" t="e">
        <f ca="1">IF(DAY(_xlfn.SINGLE(NovSun1))=1,IF(AND(YEAR(_xlfn.SINGLE(NovSun1)+1)=_xlfn.SINGLE(AñoCalendario),MONTH(_xlfn.SINGLE(NovSun1)+1)=11),_xlfn.SINGLE(NovSun1)+1,""),IF(AND(YEAR(_xlfn.SINGLE(NovSun1)+8)=_xlfn.SINGLE(AñoCalendario),MONTH(_xlfn.SINGLE(NovSun1)+8)=11),_xlfn.SINGLE(NovSun1)+8,""))</f>
        <v>#NAME?</v>
      </c>
      <c r="K65" s="14" t="e">
        <f ca="1">IF(DAY(_xlfn.SINGLE(NovSun1))=1,IF(AND(YEAR(_xlfn.SINGLE(NovSun1)+2)=_xlfn.SINGLE(AñoCalendario),MONTH(_xlfn.SINGLE(NovSun1)+2)=11),_xlfn.SINGLE(NovSun1)+2,""),IF(AND(YEAR(_xlfn.SINGLE(NovSun1)+9)=_xlfn.SINGLE(AñoCalendario),MONTH(_xlfn.SINGLE(NovSun1)+9)=11),_xlfn.SINGLE(NovSun1)+9,""))</f>
        <v>#NAME?</v>
      </c>
      <c r="L65" s="14" t="e">
        <f ca="1">IF(DAY(_xlfn.SINGLE(NovSun1))=1,IF(AND(YEAR(_xlfn.SINGLE(NovSun1)+3)=_xlfn.SINGLE(AñoCalendario),MONTH(_xlfn.SINGLE(NovSun1)+3)=11),_xlfn.SINGLE(NovSun1)+3,""),IF(AND(YEAR(_xlfn.SINGLE(NovSun1)+10)=_xlfn.SINGLE(AñoCalendario),MONTH(_xlfn.SINGLE(NovSun1)+10)=11),_xlfn.SINGLE(NovSun1)+10,""))</f>
        <v>#NAME?</v>
      </c>
      <c r="M65" s="14" t="e">
        <f ca="1">IF(DAY(_xlfn.SINGLE(NovSun1))=1,IF(AND(YEAR(_xlfn.SINGLE(NovSun1)+4)=_xlfn.SINGLE(AñoCalendario),MONTH(_xlfn.SINGLE(NovSun1)+4)=11),_xlfn.SINGLE(NovSun1)+4,""),IF(AND(YEAR(_xlfn.SINGLE(NovSun1)+11)=_xlfn.SINGLE(AñoCalendario),MONTH(_xlfn.SINGLE(NovSun1)+11)=11),_xlfn.SINGLE(NovSun1)+11,""))</f>
        <v>#NAME?</v>
      </c>
      <c r="N65" s="14" t="e">
        <f ca="1">IF(DAY(_xlfn.SINGLE(NovSun1))=1,IF(AND(YEAR(_xlfn.SINGLE(NovSun1)+5)=_xlfn.SINGLE(AñoCalendario),MONTH(_xlfn.SINGLE(NovSun1)+5)=11),_xlfn.SINGLE(NovSun1)+5,""),IF(AND(YEAR(_xlfn.SINGLE(NovSun1)+12)=_xlfn.SINGLE(AñoCalendario),MONTH(_xlfn.SINGLE(NovSun1)+12)=11),_xlfn.SINGLE(NovSun1)+12,""))</f>
        <v>#NAME?</v>
      </c>
      <c r="O65" s="14" t="e">
        <f ca="1">IF(DAY(_xlfn.SINGLE(NovSun1))=1,IF(AND(YEAR(_xlfn.SINGLE(NovSun1)+6)=_xlfn.SINGLE(AñoCalendario),MONTH(_xlfn.SINGLE(NovSun1)+6)=11),_xlfn.SINGLE(NovSun1)+6,""),IF(AND(YEAR(_xlfn.SINGLE(NovSun1)+13)=_xlfn.SINGLE(AñoCalendario),MONTH(_xlfn.SINGLE(NovSun1)+13)=11),_xlfn.SINGLE(NovSun1)+13,""))</f>
        <v>#NAME?</v>
      </c>
      <c r="P65" s="14" t="e">
        <f ca="1">IF(DAY(_xlfn.SINGLE(NovSun1))=1,IF(AND(YEAR(_xlfn.SINGLE(NovSun1)+7)=_xlfn.SINGLE(AñoCalendario),MONTH(_xlfn.SINGLE(NovSun1)+7)=11),_xlfn.SINGLE(NovSun1)+7,""),IF(AND(YEAR(_xlfn.SINGLE(NovSun1)+14)=_xlfn.SINGLE(AñoCalendario),MONTH(_xlfn.SINGLE(NovSun1)+14)=11),_xlfn.SINGLE(NovSun1)+14,""))</f>
        <v>#NAME?</v>
      </c>
      <c r="Q65" s="14" t="e">
        <f ca="1">IF(DAY(_xlfn.SINGLE(NovSun1))=1,IF(AND(YEAR(_xlfn.SINGLE(NovSun1)+8)=_xlfn.SINGLE(AñoCalendario),MONTH(_xlfn.SINGLE(NovSun1)+8)=11),_xlfn.SINGLE(NovSun1)+8,""),IF(AND(YEAR(_xlfn.SINGLE(NovSun1)+15)=_xlfn.SINGLE(AñoCalendario),MONTH(_xlfn.SINGLE(NovSun1)+15)=11),_xlfn.SINGLE(NovSun1)+15,""))</f>
        <v>#NAME?</v>
      </c>
      <c r="R65" s="14" t="e">
        <f ca="1">IF(DAY(_xlfn.SINGLE(NovSun1))=1,IF(AND(YEAR(_xlfn.SINGLE(NovSun1)+9)=_xlfn.SINGLE(AñoCalendario),MONTH(_xlfn.SINGLE(NovSun1)+9)=11),_xlfn.SINGLE(NovSun1)+9,""),IF(AND(YEAR(_xlfn.SINGLE(NovSun1)+16)=_xlfn.SINGLE(AñoCalendario),MONTH(_xlfn.SINGLE(NovSun1)+16)=11),_xlfn.SINGLE(NovSun1)+16,""))</f>
        <v>#NAME?</v>
      </c>
      <c r="S65" s="14" t="e">
        <f ca="1">IF(DAY(_xlfn.SINGLE(NovSun1))=1,IF(AND(YEAR(_xlfn.SINGLE(NovSun1)+10)=_xlfn.SINGLE(AñoCalendario),MONTH(_xlfn.SINGLE(NovSun1)+10)=11),_xlfn.SINGLE(NovSun1)+10,""),IF(AND(YEAR(_xlfn.SINGLE(NovSun1)+17)=_xlfn.SINGLE(AñoCalendario),MONTH(_xlfn.SINGLE(NovSun1)+17)=11),_xlfn.SINGLE(NovSun1)+17,""))</f>
        <v>#NAME?</v>
      </c>
      <c r="T65" s="14" t="e">
        <f ca="1">IF(DAY(_xlfn.SINGLE(NovSun1))=1,IF(AND(YEAR(_xlfn.SINGLE(NovSun1)+11)=_xlfn.SINGLE(AñoCalendario),MONTH(_xlfn.SINGLE(NovSun1)+11)=11),_xlfn.SINGLE(NovSun1)+11,""),IF(AND(YEAR(_xlfn.SINGLE(NovSun1)+18)=_xlfn.SINGLE(AñoCalendario),MONTH(_xlfn.SINGLE(NovSun1)+18)=11),_xlfn.SINGLE(NovSun1)+18,""))</f>
        <v>#NAME?</v>
      </c>
      <c r="U65" s="14" t="e">
        <f ca="1">IF(DAY(_xlfn.SINGLE(NovSun1))=1,IF(AND(YEAR(_xlfn.SINGLE(NovSun1)+12)=_xlfn.SINGLE(AñoCalendario),MONTH(_xlfn.SINGLE(NovSun1)+12)=11),_xlfn.SINGLE(NovSun1)+12,""),IF(AND(YEAR(_xlfn.SINGLE(NovSun1)+19)=_xlfn.SINGLE(AñoCalendario),MONTH(_xlfn.SINGLE(NovSun1)+19)=11),_xlfn.SINGLE(NovSun1)+19,""))</f>
        <v>#NAME?</v>
      </c>
      <c r="V65" s="14" t="e">
        <f ca="1">IF(DAY(_xlfn.SINGLE(NovSun1))=1,IF(AND(YEAR(_xlfn.SINGLE(NovSun1)+13)=_xlfn.SINGLE(AñoCalendario),MONTH(_xlfn.SINGLE(NovSun1)+13)=11),_xlfn.SINGLE(NovSun1)+13,""),IF(AND(YEAR(_xlfn.SINGLE(NovSun1)+20)=_xlfn.SINGLE(AñoCalendario),MONTH(_xlfn.SINGLE(NovSun1)+20)=11),_xlfn.SINGLE(NovSun1)+20,""))</f>
        <v>#NAME?</v>
      </c>
      <c r="W65" s="14" t="e">
        <f ca="1">IF(DAY(_xlfn.SINGLE(NovSun1))=1,IF(AND(YEAR(_xlfn.SINGLE(NovSun1)+14)=_xlfn.SINGLE(AñoCalendario),MONTH(_xlfn.SINGLE(NovSun1)+14)=11),_xlfn.SINGLE(NovSun1)+14,""),IF(AND(YEAR(_xlfn.SINGLE(NovSun1)+21)=_xlfn.SINGLE(AñoCalendario),MONTH(_xlfn.SINGLE(NovSun1)+21)=11),_xlfn.SINGLE(NovSun1)+21,""))</f>
        <v>#NAME?</v>
      </c>
      <c r="X65" s="14" t="e">
        <f ca="1">IF(DAY(_xlfn.SINGLE(NovSun1))=1,IF(AND(YEAR(_xlfn.SINGLE(NovSun1)+15)=_xlfn.SINGLE(AñoCalendario),MONTH(_xlfn.SINGLE(NovSun1)+15)=11),_xlfn.SINGLE(NovSun1)+15,""),IF(AND(YEAR(_xlfn.SINGLE(NovSun1)+22)=_xlfn.SINGLE(AñoCalendario),MONTH(_xlfn.SINGLE(NovSun1)+22)=11),_xlfn.SINGLE(NovSun1)+22,""))</f>
        <v>#NAME?</v>
      </c>
      <c r="Y65" s="14" t="e">
        <f ca="1">IF(DAY(_xlfn.SINGLE(NovSun1))=1,IF(AND(YEAR(_xlfn.SINGLE(NovSun1)+16)=_xlfn.SINGLE(AñoCalendario),MONTH(_xlfn.SINGLE(NovSun1)+16)=11),_xlfn.SINGLE(NovSun1)+16,""),IF(AND(YEAR(_xlfn.SINGLE(NovSun1)+23)=_xlfn.SINGLE(AñoCalendario),MONTH(_xlfn.SINGLE(NovSun1)+23)=11),_xlfn.SINGLE(NovSun1)+23,""))</f>
        <v>#NAME?</v>
      </c>
      <c r="Z65" s="14" t="e">
        <f ca="1">IF(DAY(_xlfn.SINGLE(NovSun1))=1,IF(AND(YEAR(_xlfn.SINGLE(NovSun1)+17)=_xlfn.SINGLE(AñoCalendario),MONTH(_xlfn.SINGLE(NovSun1)+17)=11),_xlfn.SINGLE(NovSun1)+17,""),IF(AND(YEAR(_xlfn.SINGLE(NovSun1)+24)=_xlfn.SINGLE(AñoCalendario),MONTH(_xlfn.SINGLE(NovSun1)+24)=11),_xlfn.SINGLE(NovSun1)+24,""))</f>
        <v>#NAME?</v>
      </c>
      <c r="AA65" s="14" t="e">
        <f ca="1">IF(DAY(_xlfn.SINGLE(NovSun1))=1,IF(AND(YEAR(_xlfn.SINGLE(NovSun1)+18)=_xlfn.SINGLE(AñoCalendario),MONTH(_xlfn.SINGLE(NovSun1)+18)=11),_xlfn.SINGLE(NovSun1)+18,""),IF(AND(YEAR(_xlfn.SINGLE(NovSun1)+25)=_xlfn.SINGLE(AñoCalendario),MONTH(_xlfn.SINGLE(NovSun1)+25)=11),_xlfn.SINGLE(NovSun1)+25,""))</f>
        <v>#NAME?</v>
      </c>
      <c r="AB65" s="14" t="e">
        <f ca="1">IF(DAY(_xlfn.SINGLE(NovSun1))=1,IF(AND(YEAR(_xlfn.SINGLE(NovSun1)+19)=_xlfn.SINGLE(AñoCalendario),MONTH(_xlfn.SINGLE(NovSun1)+19)=11),_xlfn.SINGLE(NovSun1)+19,""),IF(AND(YEAR(_xlfn.SINGLE(NovSun1)+26)=_xlfn.SINGLE(AñoCalendario),MONTH(_xlfn.SINGLE(NovSun1)+26)=11),_xlfn.SINGLE(NovSun1)+26,""))</f>
        <v>#NAME?</v>
      </c>
      <c r="AC65" s="14" t="e">
        <f ca="1">IF(DAY(_xlfn.SINGLE(NovSun1))=1,IF(AND(YEAR(_xlfn.SINGLE(NovSun1)+20)=_xlfn.SINGLE(AñoCalendario),MONTH(_xlfn.SINGLE(NovSun1)+20)=11),_xlfn.SINGLE(NovSun1)+20,""),IF(AND(YEAR(_xlfn.SINGLE(NovSun1)+27)=_xlfn.SINGLE(AñoCalendario),MONTH(_xlfn.SINGLE(NovSun1)+27)=11),_xlfn.SINGLE(NovSun1)+27,""))</f>
        <v>#NAME?</v>
      </c>
      <c r="AD65" s="14" t="e">
        <f ca="1">IF(DAY(_xlfn.SINGLE(NovSun1))=1,IF(AND(YEAR(_xlfn.SINGLE(NovSun1)+21)=_xlfn.SINGLE(AñoCalendario),MONTH(_xlfn.SINGLE(NovSun1)+21)=11),_xlfn.SINGLE(NovSun1)+21,""),IF(AND(YEAR(_xlfn.SINGLE(NovSun1)+28)=_xlfn.SINGLE(AñoCalendario),MONTH(_xlfn.SINGLE(NovSun1)+28)=11),_xlfn.SINGLE(NovSun1)+28,""))</f>
        <v>#NAME?</v>
      </c>
      <c r="AE65" s="14" t="e">
        <f ca="1">IF(DAY(_xlfn.SINGLE(NovSun1))=1,IF(AND(YEAR(_xlfn.SINGLE(NovSun1)+22)=_xlfn.SINGLE(AñoCalendario),MONTH(_xlfn.SINGLE(NovSun1)+22)=11),_xlfn.SINGLE(NovSun1)+22,""),IF(AND(YEAR(_xlfn.SINGLE(NovSun1)+29)=_xlfn.SINGLE(AñoCalendario),MONTH(_xlfn.SINGLE(NovSun1)+29)=11),_xlfn.SINGLE(NovSun1)+29,""))</f>
        <v>#NAME?</v>
      </c>
      <c r="AF65" s="14" t="e">
        <f ca="1">IF(DAY(_xlfn.SINGLE(NovSun1))=1,IF(AND(YEAR(_xlfn.SINGLE(NovSun1)+23)=_xlfn.SINGLE(AñoCalendario),MONTH(_xlfn.SINGLE(NovSun1)+23)=11),_xlfn.SINGLE(NovSun1)+23,""),IF(AND(YEAR(_xlfn.SINGLE(NovSun1)+30)=_xlfn.SINGLE(AñoCalendario),MONTH(_xlfn.SINGLE(NovSun1)+30)=11),_xlfn.SINGLE(NovSun1)+30,""))</f>
        <v>#NAME?</v>
      </c>
      <c r="AG65" s="14" t="e">
        <f ca="1">IF(DAY(_xlfn.SINGLE(NovSun1))=1,IF(AND(YEAR(_xlfn.SINGLE(NovSun1)+24)=_xlfn.SINGLE(AñoCalendario),MONTH(_xlfn.SINGLE(NovSun1)+24)=11),_xlfn.SINGLE(NovSun1)+24,""),IF(AND(YEAR(_xlfn.SINGLE(NovSun1)+31)=_xlfn.SINGLE(AñoCalendario),MONTH(_xlfn.SINGLE(NovSun1)+31)=11),_xlfn.SINGLE(NovSun1)+31,""))</f>
        <v>#NAME?</v>
      </c>
      <c r="AH65" s="14" t="e">
        <f ca="1">IF(DAY(_xlfn.SINGLE(NovSun1))=1,IF(AND(YEAR(_xlfn.SINGLE(NovSun1)+25)=_xlfn.SINGLE(AñoCalendario),MONTH(_xlfn.SINGLE(NovSun1)+25)=11),_xlfn.SINGLE(NovSun1)+25,""),IF(AND(YEAR(_xlfn.SINGLE(NovSun1)+32)=_xlfn.SINGLE(AñoCalendario),MONTH(_xlfn.SINGLE(NovSun1)+32)=11),_xlfn.SINGLE(NovSun1)+32,""))</f>
        <v>#NAME?</v>
      </c>
      <c r="AI65" s="14" t="e">
        <f ca="1">IF(DAY(_xlfn.SINGLE(NovSun1))=1,IF(AND(YEAR(_xlfn.SINGLE(NovSun1)+26)=_xlfn.SINGLE(AñoCalendario),MONTH(_xlfn.SINGLE(NovSun1)+26)=11),_xlfn.SINGLE(NovSun1)+26,""),IF(AND(YEAR(_xlfn.SINGLE(NovSun1)+33)=_xlfn.SINGLE(AñoCalendario),MONTH(_xlfn.SINGLE(NovSun1)+33)=11),_xlfn.SINGLE(NovSun1)+33,""))</f>
        <v>#NAME?</v>
      </c>
      <c r="AJ65" s="14" t="e">
        <f ca="1">IF(DAY(_xlfn.SINGLE(NovSun1))=1,IF(AND(YEAR(_xlfn.SINGLE(NovSun1)+27)=_xlfn.SINGLE(AñoCalendario),MONTH(_xlfn.SINGLE(NovSun1)+27)=11),_xlfn.SINGLE(NovSun1)+27,""),IF(AND(YEAR(_xlfn.SINGLE(NovSun1)+34)=_xlfn.SINGLE(AñoCalendario),MONTH(_xlfn.SINGLE(NovSun1)+34)=11),_xlfn.SINGLE(NovSun1)+34,""))</f>
        <v>#NAME?</v>
      </c>
      <c r="AK65" s="14" t="e">
        <f ca="1">IF(DAY(_xlfn.SINGLE(NovSun1))=1,IF(AND(YEAR(_xlfn.SINGLE(NovSun1)+28)=_xlfn.SINGLE(AñoCalendario),MONTH(_xlfn.SINGLE(NovSun1)+28)=11),_xlfn.SINGLE(NovSun1)+28,""),IF(AND(YEAR(_xlfn.SINGLE(NovSun1)+35)=_xlfn.SINGLE(AñoCalendario),MONTH(_xlfn.SINGLE(NovSun1)+35)=11),_xlfn.SINGLE(NovSun1)+35,""))</f>
        <v>#NAME?</v>
      </c>
      <c r="AL65" s="14" t="e">
        <f ca="1">IF(DAY(_xlfn.SINGLE(NovSun1))=1,IF(AND(YEAR(_xlfn.SINGLE(NovSun1)+29)=_xlfn.SINGLE(AñoCalendario),MONTH(_xlfn.SINGLE(NovSun1)+29)=11),_xlfn.SINGLE(NovSun1)+29,""),IF(AND(YEAR(_xlfn.SINGLE(NovSun1)+36)=_xlfn.SINGLE(AñoCalendario),MONTH(_xlfn.SINGLE(NovSun1)+36)=11),_xlfn.SINGLE(NovSun1)+36,""))</f>
        <v>#NAME?</v>
      </c>
      <c r="AM65" s="15" t="e">
        <f ca="1">IF(DAY(_xlfn.SINGLE(NovSun1))=1,IF(AND(YEAR(_xlfn.SINGLE(NovSun1)+30)=_xlfn.SINGLE(AñoCalendario),MONTH(_xlfn.SINGLE(NovSun1)+30)=11),_xlfn.SINGLE(NovSun1)+30,""),IF(AND(YEAR(_xlfn.SINGLE(NovSun1)+37)=_xlfn.SINGLE(AñoCalendario),MONTH(_xlfn.SINGLE(NovSun1)+37)=11),_xlfn.SINGLE(NovSun1)+37,""))</f>
        <v>#NAME?</v>
      </c>
    </row>
    <row r="66" spans="2:39" s="12" customFormat="1" ht="18.95" customHeight="1">
      <c r="B66" s="49"/>
      <c r="C66" s="13" t="s">
        <v>0</v>
      </c>
      <c r="D66" s="13" t="s">
        <v>1</v>
      </c>
      <c r="E66" s="13" t="s">
        <v>2</v>
      </c>
      <c r="F66" s="13" t="s">
        <v>3</v>
      </c>
      <c r="G66" s="13" t="s">
        <v>4</v>
      </c>
      <c r="H66" s="13" t="s">
        <v>5</v>
      </c>
      <c r="I66" s="13" t="s">
        <v>6</v>
      </c>
      <c r="J66" s="13" t="s">
        <v>0</v>
      </c>
      <c r="K66" s="13" t="s">
        <v>1</v>
      </c>
      <c r="L66" s="13" t="s">
        <v>2</v>
      </c>
      <c r="M66" s="13" t="s">
        <v>3</v>
      </c>
      <c r="N66" s="13" t="s">
        <v>4</v>
      </c>
      <c r="O66" s="13" t="s">
        <v>5</v>
      </c>
      <c r="P66" s="13" t="s">
        <v>6</v>
      </c>
      <c r="Q66" s="13" t="s">
        <v>0</v>
      </c>
      <c r="R66" s="13" t="s">
        <v>1</v>
      </c>
      <c r="S66" s="13" t="s">
        <v>2</v>
      </c>
      <c r="T66" s="13" t="s">
        <v>3</v>
      </c>
      <c r="U66" s="13" t="s">
        <v>4</v>
      </c>
      <c r="V66" s="13" t="s">
        <v>5</v>
      </c>
      <c r="W66" s="13" t="s">
        <v>6</v>
      </c>
      <c r="X66" s="13" t="s">
        <v>0</v>
      </c>
      <c r="Y66" s="13" t="s">
        <v>1</v>
      </c>
      <c r="Z66" s="13" t="s">
        <v>2</v>
      </c>
      <c r="AA66" s="13" t="s">
        <v>3</v>
      </c>
      <c r="AB66" s="13" t="s">
        <v>4</v>
      </c>
      <c r="AC66" s="13" t="s">
        <v>5</v>
      </c>
      <c r="AD66" s="13" t="s">
        <v>6</v>
      </c>
      <c r="AE66" s="13" t="s">
        <v>0</v>
      </c>
      <c r="AF66" s="13" t="s">
        <v>1</v>
      </c>
      <c r="AG66" s="13" t="s">
        <v>2</v>
      </c>
      <c r="AH66" s="13" t="s">
        <v>3</v>
      </c>
      <c r="AI66" s="13" t="s">
        <v>4</v>
      </c>
      <c r="AJ66" s="13" t="s">
        <v>5</v>
      </c>
      <c r="AK66" s="13" t="s">
        <v>6</v>
      </c>
      <c r="AL66" s="13" t="s">
        <v>0</v>
      </c>
      <c r="AM66" s="16" t="s">
        <v>1</v>
      </c>
    </row>
    <row r="67" spans="2:39" ht="18.95" customHeight="1">
      <c r="B67" s="10" t="e">
        <f ca="1">_xlfn.SINGLE(IF(_xlfn.SINGLE(Trabajo1_Nombre)="","",Trabajo1_Nombre))</f>
        <v>#NAME?</v>
      </c>
      <c r="C67" s="43" t="e">
        <f t="shared" ref="C67:AM67" ca="1" si="30">IF(OR(NOT(ISNUMBER(C65)),C65&lt;_xlfn.SINGLE(Trabajo1_DíaInicio)),"",IF(MID(_xlfn.SINGLE(Trabajo1_Patrón),MOD(C65-_xlfn.SINGLE(Trabajo1_DíaInicio),LEN(_xlfn.SINGLE(Trabajo1_Patrón)))+1,1)=_xlfn.SINGLE(Trabajo1_Turno1_Código),1,IF(MID(_xlfn.SINGLE(Trabajo1_Patrón),MOD(C65-_xlfn.SINGLE(Trabajo1_DíaInicio),LEN(_xlfn.SINGLE(Trabajo1_Patrón)))+1,1)=_xlfn.SINGLE(Trabajo1_Turno2_Código),2,IF(MID(_xlfn.SINGLE(Trabajo1_Patrón),MOD(C65-_xlfn.SINGLE(Trabajo1_DíaInicio),LEN(_xlfn.SINGLE(Trabajo1_Patrón)))+1,1)=_xlfn.SINGLE(Trabajo1_Turno3_Código),3,""))))</f>
        <v>#NAME?</v>
      </c>
      <c r="D67" s="43" t="e">
        <f t="shared" ca="1" si="30"/>
        <v>#NAME?</v>
      </c>
      <c r="E67" s="43" t="e">
        <f t="shared" ca="1" si="30"/>
        <v>#NAME?</v>
      </c>
      <c r="F67" s="43" t="e">
        <f t="shared" ca="1" si="30"/>
        <v>#NAME?</v>
      </c>
      <c r="G67" s="43" t="e">
        <f t="shared" ca="1" si="30"/>
        <v>#NAME?</v>
      </c>
      <c r="H67" s="43" t="e">
        <f t="shared" ca="1" si="30"/>
        <v>#NAME?</v>
      </c>
      <c r="I67" s="43" t="e">
        <f t="shared" ca="1" si="30"/>
        <v>#NAME?</v>
      </c>
      <c r="J67" s="43" t="e">
        <f t="shared" ca="1" si="30"/>
        <v>#NAME?</v>
      </c>
      <c r="K67" s="43" t="e">
        <f t="shared" ca="1" si="30"/>
        <v>#NAME?</v>
      </c>
      <c r="L67" s="43" t="e">
        <f t="shared" ca="1" si="30"/>
        <v>#NAME?</v>
      </c>
      <c r="M67" s="43" t="e">
        <f t="shared" ca="1" si="30"/>
        <v>#NAME?</v>
      </c>
      <c r="N67" s="43" t="e">
        <f t="shared" ca="1" si="30"/>
        <v>#NAME?</v>
      </c>
      <c r="O67" s="43" t="e">
        <f t="shared" ca="1" si="30"/>
        <v>#NAME?</v>
      </c>
      <c r="P67" s="43" t="e">
        <f t="shared" ca="1" si="30"/>
        <v>#NAME?</v>
      </c>
      <c r="Q67" s="43" t="e">
        <f t="shared" ca="1" si="30"/>
        <v>#NAME?</v>
      </c>
      <c r="R67" s="43" t="e">
        <f t="shared" ca="1" si="30"/>
        <v>#NAME?</v>
      </c>
      <c r="S67" s="43" t="e">
        <f t="shared" ca="1" si="30"/>
        <v>#NAME?</v>
      </c>
      <c r="T67" s="43" t="e">
        <f t="shared" ca="1" si="30"/>
        <v>#NAME?</v>
      </c>
      <c r="U67" s="43" t="e">
        <f t="shared" ca="1" si="30"/>
        <v>#NAME?</v>
      </c>
      <c r="V67" s="43" t="e">
        <f t="shared" ca="1" si="30"/>
        <v>#NAME?</v>
      </c>
      <c r="W67" s="43" t="e">
        <f t="shared" ca="1" si="30"/>
        <v>#NAME?</v>
      </c>
      <c r="X67" s="43" t="e">
        <f t="shared" ca="1" si="30"/>
        <v>#NAME?</v>
      </c>
      <c r="Y67" s="43" t="e">
        <f t="shared" ca="1" si="30"/>
        <v>#NAME?</v>
      </c>
      <c r="Z67" s="43" t="e">
        <f t="shared" ca="1" si="30"/>
        <v>#NAME?</v>
      </c>
      <c r="AA67" s="43" t="e">
        <f t="shared" ca="1" si="30"/>
        <v>#NAME?</v>
      </c>
      <c r="AB67" s="43" t="e">
        <f t="shared" ca="1" si="30"/>
        <v>#NAME?</v>
      </c>
      <c r="AC67" s="43" t="e">
        <f t="shared" ca="1" si="30"/>
        <v>#NAME?</v>
      </c>
      <c r="AD67" s="43" t="e">
        <f t="shared" ca="1" si="30"/>
        <v>#NAME?</v>
      </c>
      <c r="AE67" s="43" t="e">
        <f t="shared" ca="1" si="30"/>
        <v>#NAME?</v>
      </c>
      <c r="AF67" s="43" t="e">
        <f t="shared" ca="1" si="30"/>
        <v>#NAME?</v>
      </c>
      <c r="AG67" s="43" t="e">
        <f t="shared" ca="1" si="30"/>
        <v>#NAME?</v>
      </c>
      <c r="AH67" s="43" t="e">
        <f t="shared" ca="1" si="30"/>
        <v>#NAME?</v>
      </c>
      <c r="AI67" s="43" t="e">
        <f t="shared" ca="1" si="30"/>
        <v>#NAME?</v>
      </c>
      <c r="AJ67" s="43" t="e">
        <f t="shared" ca="1" si="30"/>
        <v>#NAME?</v>
      </c>
      <c r="AK67" s="43" t="e">
        <f t="shared" ca="1" si="30"/>
        <v>#NAME?</v>
      </c>
      <c r="AL67" s="43" t="e">
        <f t="shared" ca="1" si="30"/>
        <v>#NAME?</v>
      </c>
      <c r="AM67" s="43" t="e">
        <f t="shared" ca="1" si="30"/>
        <v>#NAME?</v>
      </c>
    </row>
    <row r="68" spans="2:39" ht="18.95" customHeight="1">
      <c r="B68" s="11" t="e">
        <f ca="1">_xlfn.SINGLE(IF(_xlfn.SINGLE(Trabajo2_Nombre)="","",Trabajo2_Nombre))</f>
        <v>#NAME?</v>
      </c>
      <c r="C68" s="44" t="e">
        <f t="shared" ref="C68:AM68" ca="1" si="31">IF(OR(NOT(ISNUMBER(C65)),C65&lt;_xlfn.SINGLE(Trabajo2_DíaInicio)),"",IF(MID(_xlfn.SINGLE(Trabajo2_Patrón),MOD(C65-_xlfn.SINGLE(Trabajo2_DíaInicio),LEN(_xlfn.SINGLE(Trabajo2_Patrón)))+1,1)=_xlfn.SINGLE(Trabajo2_Turno1_Código),1,IF(MID(_xlfn.SINGLE(Trabajo2_Patrón),MOD(C65-_xlfn.SINGLE(Trabajo2_DíaInicio),LEN(_xlfn.SINGLE(Trabajo2_Patrón)))+1,1)=_xlfn.SINGLE(Trabajo2_Turno2_Código),2,IF(MID(_xlfn.SINGLE(Trabajo2_Patrón),MOD(C65-_xlfn.SINGLE(Trabajo2_DíaInicio),LEN(_xlfn.SINGLE(Trabajo2_Patrón)))+1,1)=_xlfn.SINGLE(Trabajo2_Turno3_Código),3,""))))</f>
        <v>#NAME?</v>
      </c>
      <c r="D68" s="44" t="e">
        <f t="shared" ca="1" si="31"/>
        <v>#NAME?</v>
      </c>
      <c r="E68" s="44" t="e">
        <f t="shared" ca="1" si="31"/>
        <v>#NAME?</v>
      </c>
      <c r="F68" s="44" t="e">
        <f t="shared" ca="1" si="31"/>
        <v>#NAME?</v>
      </c>
      <c r="G68" s="44" t="e">
        <f t="shared" ca="1" si="31"/>
        <v>#NAME?</v>
      </c>
      <c r="H68" s="44" t="e">
        <f t="shared" ca="1" si="31"/>
        <v>#NAME?</v>
      </c>
      <c r="I68" s="44" t="e">
        <f t="shared" ca="1" si="31"/>
        <v>#NAME?</v>
      </c>
      <c r="J68" s="44" t="e">
        <f t="shared" ca="1" si="31"/>
        <v>#NAME?</v>
      </c>
      <c r="K68" s="44" t="e">
        <f t="shared" ca="1" si="31"/>
        <v>#NAME?</v>
      </c>
      <c r="L68" s="44" t="e">
        <f t="shared" ca="1" si="31"/>
        <v>#NAME?</v>
      </c>
      <c r="M68" s="44" t="e">
        <f t="shared" ca="1" si="31"/>
        <v>#NAME?</v>
      </c>
      <c r="N68" s="44" t="e">
        <f t="shared" ca="1" si="31"/>
        <v>#NAME?</v>
      </c>
      <c r="O68" s="44" t="e">
        <f t="shared" ca="1" si="31"/>
        <v>#NAME?</v>
      </c>
      <c r="P68" s="44" t="e">
        <f t="shared" ca="1" si="31"/>
        <v>#NAME?</v>
      </c>
      <c r="Q68" s="44" t="e">
        <f t="shared" ca="1" si="31"/>
        <v>#NAME?</v>
      </c>
      <c r="R68" s="44" t="e">
        <f t="shared" ca="1" si="31"/>
        <v>#NAME?</v>
      </c>
      <c r="S68" s="44" t="e">
        <f t="shared" ca="1" si="31"/>
        <v>#NAME?</v>
      </c>
      <c r="T68" s="44" t="e">
        <f t="shared" ca="1" si="31"/>
        <v>#NAME?</v>
      </c>
      <c r="U68" s="44" t="e">
        <f t="shared" ca="1" si="31"/>
        <v>#NAME?</v>
      </c>
      <c r="V68" s="44" t="e">
        <f t="shared" ca="1" si="31"/>
        <v>#NAME?</v>
      </c>
      <c r="W68" s="44" t="e">
        <f t="shared" ca="1" si="31"/>
        <v>#NAME?</v>
      </c>
      <c r="X68" s="44" t="e">
        <f t="shared" ca="1" si="31"/>
        <v>#NAME?</v>
      </c>
      <c r="Y68" s="44" t="e">
        <f t="shared" ca="1" si="31"/>
        <v>#NAME?</v>
      </c>
      <c r="Z68" s="44" t="e">
        <f t="shared" ca="1" si="31"/>
        <v>#NAME?</v>
      </c>
      <c r="AA68" s="44" t="e">
        <f t="shared" ca="1" si="31"/>
        <v>#NAME?</v>
      </c>
      <c r="AB68" s="44" t="e">
        <f t="shared" ca="1" si="31"/>
        <v>#NAME?</v>
      </c>
      <c r="AC68" s="44" t="e">
        <f t="shared" ca="1" si="31"/>
        <v>#NAME?</v>
      </c>
      <c r="AD68" s="44" t="e">
        <f t="shared" ca="1" si="31"/>
        <v>#NAME?</v>
      </c>
      <c r="AE68" s="44" t="e">
        <f t="shared" ca="1" si="31"/>
        <v>#NAME?</v>
      </c>
      <c r="AF68" s="44" t="e">
        <f t="shared" ca="1" si="31"/>
        <v>#NAME?</v>
      </c>
      <c r="AG68" s="44" t="e">
        <f t="shared" ca="1" si="31"/>
        <v>#NAME?</v>
      </c>
      <c r="AH68" s="44" t="e">
        <f t="shared" ca="1" si="31"/>
        <v>#NAME?</v>
      </c>
      <c r="AI68" s="44" t="e">
        <f t="shared" ca="1" si="31"/>
        <v>#NAME?</v>
      </c>
      <c r="AJ68" s="44" t="e">
        <f t="shared" ca="1" si="31"/>
        <v>#NAME?</v>
      </c>
      <c r="AK68" s="44" t="e">
        <f t="shared" ca="1" si="31"/>
        <v>#NAME?</v>
      </c>
      <c r="AL68" s="44" t="e">
        <f t="shared" ca="1" si="31"/>
        <v>#NAME?</v>
      </c>
      <c r="AM68" s="44" t="e">
        <f t="shared" ca="1" si="31"/>
        <v>#NAME?</v>
      </c>
    </row>
    <row r="69" spans="2:39" ht="18.95" customHeight="1">
      <c r="B69" s="11" t="e">
        <f ca="1">_xlfn.SINGLE(IF(_xlfn.SINGLE(Trabajo3_Nombre)="","",Trabajo3_Nombre))</f>
        <v>#NAME?</v>
      </c>
      <c r="C69" s="44" t="e">
        <f t="shared" ref="C69:AM69" ca="1" si="32">IF(OR(NOT(ISNUMBER(C65)),C65&lt;_xlfn.SINGLE(Trabajo3_DíaInicio)),"",IF(MID(_xlfn.SINGLE(Trabajo3_Patrón),MOD(C65-_xlfn.SINGLE(Trabajo3_DíaInicio),LEN(_xlfn.SINGLE(Trabajo3_Patrón)))+1,1)=_xlfn.SINGLE(Trabajo3_Turno1_Código),1,IF(MID(_xlfn.SINGLE(Trabajo3_Patrón),MOD(C65-_xlfn.SINGLE(Trabajo3_DíaInicio),LEN(_xlfn.SINGLE(Trabajo3_Patrón)))+1,1)=_xlfn.SINGLE(Trabajo3_Turno2_Código),2,IF(MID(_xlfn.SINGLE(Trabajo3_Patrón),MOD(C65-_xlfn.SINGLE(Trabajo3_DíaInicio),LEN(_xlfn.SINGLE(Trabajo3_Patrón)))+1,1)=_xlfn.SINGLE(Trabajo3_Turno3_Código),3,""))))</f>
        <v>#NAME?</v>
      </c>
      <c r="D69" s="44" t="e">
        <f t="shared" ca="1" si="32"/>
        <v>#NAME?</v>
      </c>
      <c r="E69" s="44" t="e">
        <f t="shared" ca="1" si="32"/>
        <v>#NAME?</v>
      </c>
      <c r="F69" s="44" t="e">
        <f t="shared" ca="1" si="32"/>
        <v>#NAME?</v>
      </c>
      <c r="G69" s="44" t="e">
        <f t="shared" ca="1" si="32"/>
        <v>#NAME?</v>
      </c>
      <c r="H69" s="44" t="e">
        <f t="shared" ca="1" si="32"/>
        <v>#NAME?</v>
      </c>
      <c r="I69" s="44" t="e">
        <f t="shared" ca="1" si="32"/>
        <v>#NAME?</v>
      </c>
      <c r="J69" s="44" t="e">
        <f t="shared" ca="1" si="32"/>
        <v>#NAME?</v>
      </c>
      <c r="K69" s="44" t="e">
        <f t="shared" ca="1" si="32"/>
        <v>#NAME?</v>
      </c>
      <c r="L69" s="44" t="e">
        <f t="shared" ca="1" si="32"/>
        <v>#NAME?</v>
      </c>
      <c r="M69" s="44" t="e">
        <f t="shared" ca="1" si="32"/>
        <v>#NAME?</v>
      </c>
      <c r="N69" s="44" t="e">
        <f t="shared" ca="1" si="32"/>
        <v>#NAME?</v>
      </c>
      <c r="O69" s="44" t="e">
        <f t="shared" ca="1" si="32"/>
        <v>#NAME?</v>
      </c>
      <c r="P69" s="44" t="e">
        <f t="shared" ca="1" si="32"/>
        <v>#NAME?</v>
      </c>
      <c r="Q69" s="44" t="e">
        <f t="shared" ca="1" si="32"/>
        <v>#NAME?</v>
      </c>
      <c r="R69" s="44" t="e">
        <f t="shared" ca="1" si="32"/>
        <v>#NAME?</v>
      </c>
      <c r="S69" s="44" t="e">
        <f t="shared" ca="1" si="32"/>
        <v>#NAME?</v>
      </c>
      <c r="T69" s="44" t="e">
        <f t="shared" ca="1" si="32"/>
        <v>#NAME?</v>
      </c>
      <c r="U69" s="44" t="e">
        <f t="shared" ca="1" si="32"/>
        <v>#NAME?</v>
      </c>
      <c r="V69" s="44" t="e">
        <f t="shared" ca="1" si="32"/>
        <v>#NAME?</v>
      </c>
      <c r="W69" s="44" t="e">
        <f t="shared" ca="1" si="32"/>
        <v>#NAME?</v>
      </c>
      <c r="X69" s="44" t="e">
        <f t="shared" ca="1" si="32"/>
        <v>#NAME?</v>
      </c>
      <c r="Y69" s="44" t="e">
        <f t="shared" ca="1" si="32"/>
        <v>#NAME?</v>
      </c>
      <c r="Z69" s="44" t="e">
        <f t="shared" ca="1" si="32"/>
        <v>#NAME?</v>
      </c>
      <c r="AA69" s="44" t="e">
        <f t="shared" ca="1" si="32"/>
        <v>#NAME?</v>
      </c>
      <c r="AB69" s="44" t="e">
        <f t="shared" ca="1" si="32"/>
        <v>#NAME?</v>
      </c>
      <c r="AC69" s="44" t="e">
        <f t="shared" ca="1" si="32"/>
        <v>#NAME?</v>
      </c>
      <c r="AD69" s="44" t="e">
        <f t="shared" ca="1" si="32"/>
        <v>#NAME?</v>
      </c>
      <c r="AE69" s="44" t="e">
        <f t="shared" ca="1" si="32"/>
        <v>#NAME?</v>
      </c>
      <c r="AF69" s="44" t="e">
        <f t="shared" ca="1" si="32"/>
        <v>#NAME?</v>
      </c>
      <c r="AG69" s="44" t="e">
        <f t="shared" ca="1" si="32"/>
        <v>#NAME?</v>
      </c>
      <c r="AH69" s="44" t="e">
        <f t="shared" ca="1" si="32"/>
        <v>#NAME?</v>
      </c>
      <c r="AI69" s="44" t="e">
        <f t="shared" ca="1" si="32"/>
        <v>#NAME?</v>
      </c>
      <c r="AJ69" s="44" t="e">
        <f t="shared" ca="1" si="32"/>
        <v>#NAME?</v>
      </c>
      <c r="AK69" s="44" t="e">
        <f t="shared" ca="1" si="32"/>
        <v>#NAME?</v>
      </c>
      <c r="AL69" s="44" t="e">
        <f t="shared" ca="1" si="32"/>
        <v>#NAME?</v>
      </c>
      <c r="AM69" s="44" t="e">
        <f t="shared" ca="1" si="32"/>
        <v>#NAME?</v>
      </c>
    </row>
    <row r="70" spans="2:39" ht="12" customHeight="1"/>
    <row r="71" spans="2:39" s="12" customFormat="1" ht="18.95" customHeight="1">
      <c r="B71" s="48" t="e">
        <f ca="1">DATE(_xlfn.SINGLE(AñoCalendario),12,1)</f>
        <v>#NAME?</v>
      </c>
      <c r="C71" s="14" t="e">
        <f ca="1">IF(DAY(_xlfn.SINGLE(DecSun1))=1,"",IF(AND(YEAR(_xlfn.SINGLE(DecSun1)+1)=_xlfn.SINGLE(AñoCalendario),MONTH(_xlfn.SINGLE(DecSun1)+1)=12),_xlfn.SINGLE(DecSun1)+1,""))</f>
        <v>#NAME?</v>
      </c>
      <c r="D71" s="14" t="e">
        <f ca="1">IF(DAY(_xlfn.SINGLE(DecSun1))=1,"",IF(AND(YEAR(_xlfn.SINGLE(DecSun1)+2)=_xlfn.SINGLE(AñoCalendario),MONTH(_xlfn.SINGLE(DecSun1)+2)=12),_xlfn.SINGLE(DecSun1)+2,""))</f>
        <v>#NAME?</v>
      </c>
      <c r="E71" s="14" t="e">
        <f ca="1">IF(DAY(_xlfn.SINGLE(DecSun1))=1,"",IF(AND(YEAR(_xlfn.SINGLE(DecSun1)+3)=_xlfn.SINGLE(AñoCalendario),MONTH(_xlfn.SINGLE(DecSun1)+3)=12),_xlfn.SINGLE(DecSun1)+3,""))</f>
        <v>#NAME?</v>
      </c>
      <c r="F71" s="14" t="e">
        <f ca="1">IF(DAY(_xlfn.SINGLE(DecSun1))=1,"",IF(AND(YEAR(_xlfn.SINGLE(DecSun1)+4)=_xlfn.SINGLE(AñoCalendario),MONTH(_xlfn.SINGLE(DecSun1)+4)=12),_xlfn.SINGLE(DecSun1)+4,""))</f>
        <v>#NAME?</v>
      </c>
      <c r="G71" s="14" t="e">
        <f ca="1">IF(DAY(_xlfn.SINGLE(DecSun1))=1,"",IF(AND(YEAR(_xlfn.SINGLE(DecSun1)+5)=_xlfn.SINGLE(AñoCalendario),MONTH(_xlfn.SINGLE(DecSun1)+5)=12),_xlfn.SINGLE(DecSun1)+5,""))</f>
        <v>#NAME?</v>
      </c>
      <c r="H71" s="14" t="e">
        <f ca="1">IF(DAY(_xlfn.SINGLE(DecSun1))=1,"",IF(AND(YEAR(_xlfn.SINGLE(DecSun1)+6)=_xlfn.SINGLE(AñoCalendario),MONTH(_xlfn.SINGLE(DecSun1)+6)=12),_xlfn.SINGLE(DecSun1)+6,""))</f>
        <v>#NAME?</v>
      </c>
      <c r="I71" s="14" t="e">
        <f ca="1">_xlfn.SINGLE(IF(DAY(_xlfn.SINGLE(DecSun1))=1,IF(AND(YEAR(_xlfn.SINGLE(DecSun1))=_xlfn.SINGLE(AñoCalendario),MONTH(_xlfn.SINGLE(DecSun1))=12),DecSun1,""),IF(AND(YEAR(_xlfn.SINGLE(DecSun1)+7)=_xlfn.SINGLE(AñoCalendario),MONTH(_xlfn.SINGLE(DecSun1)+7)=12),_xlfn.SINGLE(DecSun1)+7,"")))</f>
        <v>#NAME?</v>
      </c>
      <c r="J71" s="14" t="e">
        <f ca="1">IF(DAY(_xlfn.SINGLE(DecSun1))=1,IF(AND(YEAR(_xlfn.SINGLE(DecSun1)+1)=_xlfn.SINGLE(AñoCalendario),MONTH(_xlfn.SINGLE(DecSun1)+1)=12),_xlfn.SINGLE(DecSun1)+1,""),IF(AND(YEAR(_xlfn.SINGLE(DecSun1)+8)=_xlfn.SINGLE(AñoCalendario),MONTH(_xlfn.SINGLE(DecSun1)+8)=12),_xlfn.SINGLE(DecSun1)+8,""))</f>
        <v>#NAME?</v>
      </c>
      <c r="K71" s="14" t="e">
        <f ca="1">IF(DAY(_xlfn.SINGLE(DecSun1))=1,IF(AND(YEAR(_xlfn.SINGLE(DecSun1)+2)=_xlfn.SINGLE(AñoCalendario),MONTH(_xlfn.SINGLE(DecSun1)+2)=12),_xlfn.SINGLE(DecSun1)+2,""),IF(AND(YEAR(_xlfn.SINGLE(DecSun1)+9)=_xlfn.SINGLE(AñoCalendario),MONTH(_xlfn.SINGLE(DecSun1)+9)=12),_xlfn.SINGLE(DecSun1)+9,""))</f>
        <v>#NAME?</v>
      </c>
      <c r="L71" s="14" t="e">
        <f ca="1">IF(DAY(_xlfn.SINGLE(DecSun1))=1,IF(AND(YEAR(_xlfn.SINGLE(DecSun1)+3)=_xlfn.SINGLE(AñoCalendario),MONTH(_xlfn.SINGLE(DecSun1)+3)=12),_xlfn.SINGLE(DecSun1)+3,""),IF(AND(YEAR(_xlfn.SINGLE(DecSun1)+10)=_xlfn.SINGLE(AñoCalendario),MONTH(_xlfn.SINGLE(DecSun1)+10)=12),_xlfn.SINGLE(DecSun1)+10,""))</f>
        <v>#NAME?</v>
      </c>
      <c r="M71" s="14" t="e">
        <f ca="1">IF(DAY(_xlfn.SINGLE(DecSun1))=1,IF(AND(YEAR(_xlfn.SINGLE(DecSun1)+4)=_xlfn.SINGLE(AñoCalendario),MONTH(_xlfn.SINGLE(DecSun1)+4)=12),_xlfn.SINGLE(DecSun1)+4,""),IF(AND(YEAR(_xlfn.SINGLE(DecSun1)+11)=_xlfn.SINGLE(AñoCalendario),MONTH(_xlfn.SINGLE(DecSun1)+11)=12),_xlfn.SINGLE(DecSun1)+11,""))</f>
        <v>#NAME?</v>
      </c>
      <c r="N71" s="14" t="e">
        <f ca="1">IF(DAY(_xlfn.SINGLE(DecSun1))=1,IF(AND(YEAR(_xlfn.SINGLE(DecSun1)+5)=_xlfn.SINGLE(AñoCalendario),MONTH(_xlfn.SINGLE(DecSun1)+5)=12),_xlfn.SINGLE(DecSun1)+5,""),IF(AND(YEAR(_xlfn.SINGLE(DecSun1)+12)=_xlfn.SINGLE(AñoCalendario),MONTH(_xlfn.SINGLE(DecSun1)+12)=12),_xlfn.SINGLE(DecSun1)+12,""))</f>
        <v>#NAME?</v>
      </c>
      <c r="O71" s="14" t="e">
        <f ca="1">IF(DAY(_xlfn.SINGLE(DecSun1))=1,IF(AND(YEAR(_xlfn.SINGLE(DecSun1)+6)=_xlfn.SINGLE(AñoCalendario),MONTH(_xlfn.SINGLE(DecSun1)+6)=12),_xlfn.SINGLE(DecSun1)+6,""),IF(AND(YEAR(_xlfn.SINGLE(DecSun1)+13)=_xlfn.SINGLE(AñoCalendario),MONTH(_xlfn.SINGLE(DecSun1)+13)=12),_xlfn.SINGLE(DecSun1)+13,""))</f>
        <v>#NAME?</v>
      </c>
      <c r="P71" s="14" t="e">
        <f ca="1">IF(DAY(_xlfn.SINGLE(DecSun1))=1,IF(AND(YEAR(_xlfn.SINGLE(DecSun1)+7)=_xlfn.SINGLE(AñoCalendario),MONTH(_xlfn.SINGLE(DecSun1)+7)=12),_xlfn.SINGLE(DecSun1)+7,""),IF(AND(YEAR(_xlfn.SINGLE(DecSun1)+14)=_xlfn.SINGLE(AñoCalendario),MONTH(_xlfn.SINGLE(DecSun1)+14)=12),_xlfn.SINGLE(DecSun1)+14,""))</f>
        <v>#NAME?</v>
      </c>
      <c r="Q71" s="14" t="e">
        <f ca="1">IF(DAY(_xlfn.SINGLE(DecSun1))=1,IF(AND(YEAR(_xlfn.SINGLE(DecSun1)+8)=_xlfn.SINGLE(AñoCalendario),MONTH(_xlfn.SINGLE(DecSun1)+8)=12),_xlfn.SINGLE(DecSun1)+8,""),IF(AND(YEAR(_xlfn.SINGLE(DecSun1)+15)=_xlfn.SINGLE(AñoCalendario),MONTH(_xlfn.SINGLE(DecSun1)+15)=12),_xlfn.SINGLE(DecSun1)+15,""))</f>
        <v>#NAME?</v>
      </c>
      <c r="R71" s="14" t="e">
        <f ca="1">IF(DAY(_xlfn.SINGLE(DecSun1))=1,IF(AND(YEAR(_xlfn.SINGLE(DecSun1)+9)=_xlfn.SINGLE(AñoCalendario),MONTH(_xlfn.SINGLE(DecSun1)+9)=12),_xlfn.SINGLE(DecSun1)+9,""),IF(AND(YEAR(_xlfn.SINGLE(DecSun1)+16)=_xlfn.SINGLE(AñoCalendario),MONTH(_xlfn.SINGLE(DecSun1)+16)=12),_xlfn.SINGLE(DecSun1)+16,""))</f>
        <v>#NAME?</v>
      </c>
      <c r="S71" s="14" t="e">
        <f ca="1">IF(DAY(_xlfn.SINGLE(DecSun1))=1,IF(AND(YEAR(_xlfn.SINGLE(DecSun1)+10)=_xlfn.SINGLE(AñoCalendario),MONTH(_xlfn.SINGLE(DecSun1)+10)=12),_xlfn.SINGLE(DecSun1)+10,""),IF(AND(YEAR(_xlfn.SINGLE(DecSun1)+17)=_xlfn.SINGLE(AñoCalendario),MONTH(_xlfn.SINGLE(DecSun1)+17)=12),_xlfn.SINGLE(DecSun1)+17,""))</f>
        <v>#NAME?</v>
      </c>
      <c r="T71" s="14" t="e">
        <f ca="1">IF(DAY(_xlfn.SINGLE(DecSun1))=1,IF(AND(YEAR(_xlfn.SINGLE(DecSun1)+11)=_xlfn.SINGLE(AñoCalendario),MONTH(_xlfn.SINGLE(DecSun1)+11)=12),_xlfn.SINGLE(DecSun1)+11,""),IF(AND(YEAR(_xlfn.SINGLE(DecSun1)+18)=_xlfn.SINGLE(AñoCalendario),MONTH(_xlfn.SINGLE(DecSun1)+18)=12),_xlfn.SINGLE(DecSun1)+18,""))</f>
        <v>#NAME?</v>
      </c>
      <c r="U71" s="14" t="e">
        <f ca="1">IF(DAY(_xlfn.SINGLE(DecSun1))=1,IF(AND(YEAR(_xlfn.SINGLE(DecSun1)+12)=_xlfn.SINGLE(AñoCalendario),MONTH(_xlfn.SINGLE(DecSun1)+12)=12),_xlfn.SINGLE(DecSun1)+12,""),IF(AND(YEAR(_xlfn.SINGLE(DecSun1)+19)=_xlfn.SINGLE(AñoCalendario),MONTH(_xlfn.SINGLE(DecSun1)+19)=12),_xlfn.SINGLE(DecSun1)+19,""))</f>
        <v>#NAME?</v>
      </c>
      <c r="V71" s="14" t="e">
        <f ca="1">IF(DAY(_xlfn.SINGLE(DecSun1))=1,IF(AND(YEAR(_xlfn.SINGLE(DecSun1)+13)=_xlfn.SINGLE(AñoCalendario),MONTH(_xlfn.SINGLE(DecSun1)+13)=12),_xlfn.SINGLE(DecSun1)+13,""),IF(AND(YEAR(_xlfn.SINGLE(DecSun1)+20)=_xlfn.SINGLE(AñoCalendario),MONTH(_xlfn.SINGLE(DecSun1)+20)=12),_xlfn.SINGLE(DecSun1)+20,""))</f>
        <v>#NAME?</v>
      </c>
      <c r="W71" s="14" t="e">
        <f ca="1">IF(DAY(_xlfn.SINGLE(DecSun1))=1,IF(AND(YEAR(_xlfn.SINGLE(DecSun1)+14)=_xlfn.SINGLE(AñoCalendario),MONTH(_xlfn.SINGLE(DecSun1)+14)=12),_xlfn.SINGLE(DecSun1)+14,""),IF(AND(YEAR(_xlfn.SINGLE(DecSun1)+21)=_xlfn.SINGLE(AñoCalendario),MONTH(_xlfn.SINGLE(DecSun1)+21)=12),_xlfn.SINGLE(DecSun1)+21,""))</f>
        <v>#NAME?</v>
      </c>
      <c r="X71" s="14" t="e">
        <f ca="1">IF(DAY(_xlfn.SINGLE(DecSun1))=1,IF(AND(YEAR(_xlfn.SINGLE(DecSun1)+15)=_xlfn.SINGLE(AñoCalendario),MONTH(_xlfn.SINGLE(DecSun1)+15)=12),_xlfn.SINGLE(DecSun1)+15,""),IF(AND(YEAR(_xlfn.SINGLE(DecSun1)+22)=_xlfn.SINGLE(AñoCalendario),MONTH(_xlfn.SINGLE(DecSun1)+22)=12),_xlfn.SINGLE(DecSun1)+22,""))</f>
        <v>#NAME?</v>
      </c>
      <c r="Y71" s="14" t="e">
        <f ca="1">IF(DAY(_xlfn.SINGLE(DecSun1))=1,IF(AND(YEAR(_xlfn.SINGLE(DecSun1)+16)=_xlfn.SINGLE(AñoCalendario),MONTH(_xlfn.SINGLE(DecSun1)+16)=12),_xlfn.SINGLE(DecSun1)+16,""),IF(AND(YEAR(_xlfn.SINGLE(DecSun1)+23)=_xlfn.SINGLE(AñoCalendario),MONTH(_xlfn.SINGLE(DecSun1)+23)=12),_xlfn.SINGLE(DecSun1)+23,""))</f>
        <v>#NAME?</v>
      </c>
      <c r="Z71" s="14" t="e">
        <f ca="1">IF(DAY(_xlfn.SINGLE(DecSun1))=1,IF(AND(YEAR(_xlfn.SINGLE(DecSun1)+17)=_xlfn.SINGLE(AñoCalendario),MONTH(_xlfn.SINGLE(DecSun1)+17)=12),_xlfn.SINGLE(DecSun1)+17,""),IF(AND(YEAR(_xlfn.SINGLE(DecSun1)+24)=_xlfn.SINGLE(AñoCalendario),MONTH(_xlfn.SINGLE(DecSun1)+24)=12),_xlfn.SINGLE(DecSun1)+24,""))</f>
        <v>#NAME?</v>
      </c>
      <c r="AA71" s="14" t="e">
        <f ca="1">IF(DAY(_xlfn.SINGLE(DecSun1))=1,IF(AND(YEAR(_xlfn.SINGLE(DecSun1)+18)=_xlfn.SINGLE(AñoCalendario),MONTH(_xlfn.SINGLE(DecSun1)+18)=12),_xlfn.SINGLE(DecSun1)+18,""),IF(AND(YEAR(_xlfn.SINGLE(DecSun1)+25)=_xlfn.SINGLE(AñoCalendario),MONTH(_xlfn.SINGLE(DecSun1)+25)=12),_xlfn.SINGLE(DecSun1)+25,""))</f>
        <v>#NAME?</v>
      </c>
      <c r="AB71" s="14" t="e">
        <f ca="1">IF(DAY(_xlfn.SINGLE(DecSun1))=1,IF(AND(YEAR(_xlfn.SINGLE(DecSun1)+19)=_xlfn.SINGLE(AñoCalendario),MONTH(_xlfn.SINGLE(DecSun1)+19)=12),_xlfn.SINGLE(DecSun1)+19,""),IF(AND(YEAR(_xlfn.SINGLE(DecSun1)+26)=_xlfn.SINGLE(AñoCalendario),MONTH(_xlfn.SINGLE(DecSun1)+26)=12),_xlfn.SINGLE(DecSun1)+26,""))</f>
        <v>#NAME?</v>
      </c>
      <c r="AC71" s="14" t="e">
        <f ca="1">IF(DAY(_xlfn.SINGLE(DecSun1))=1,IF(AND(YEAR(_xlfn.SINGLE(DecSun1)+20)=_xlfn.SINGLE(AñoCalendario),MONTH(_xlfn.SINGLE(DecSun1)+20)=12),_xlfn.SINGLE(DecSun1)+20,""),IF(AND(YEAR(_xlfn.SINGLE(DecSun1)+27)=_xlfn.SINGLE(AñoCalendario),MONTH(_xlfn.SINGLE(DecSun1)+27)=12),_xlfn.SINGLE(DecSun1)+27,""))</f>
        <v>#NAME?</v>
      </c>
      <c r="AD71" s="14" t="e">
        <f ca="1">IF(DAY(_xlfn.SINGLE(DecSun1))=1,IF(AND(YEAR(_xlfn.SINGLE(DecSun1)+21)=_xlfn.SINGLE(AñoCalendario),MONTH(_xlfn.SINGLE(DecSun1)+21)=12),_xlfn.SINGLE(DecSun1)+21,""),IF(AND(YEAR(_xlfn.SINGLE(DecSun1)+28)=_xlfn.SINGLE(AñoCalendario),MONTH(_xlfn.SINGLE(DecSun1)+28)=12),_xlfn.SINGLE(DecSun1)+28,""))</f>
        <v>#NAME?</v>
      </c>
      <c r="AE71" s="14" t="e">
        <f ca="1">IF(DAY(_xlfn.SINGLE(DecSun1))=1,IF(AND(YEAR(_xlfn.SINGLE(DecSun1)+22)=_xlfn.SINGLE(AñoCalendario),MONTH(_xlfn.SINGLE(DecSun1)+22)=12),_xlfn.SINGLE(DecSun1)+22,""),IF(AND(YEAR(_xlfn.SINGLE(DecSun1)+29)=_xlfn.SINGLE(AñoCalendario),MONTH(_xlfn.SINGLE(DecSun1)+29)=12),_xlfn.SINGLE(DecSun1)+29,""))</f>
        <v>#NAME?</v>
      </c>
      <c r="AF71" s="14" t="e">
        <f ca="1">IF(DAY(_xlfn.SINGLE(DecSun1))=1,IF(AND(YEAR(_xlfn.SINGLE(DecSun1)+23)=_xlfn.SINGLE(AñoCalendario),MONTH(_xlfn.SINGLE(DecSun1)+23)=12),_xlfn.SINGLE(DecSun1)+23,""),IF(AND(YEAR(_xlfn.SINGLE(DecSun1)+30)=_xlfn.SINGLE(AñoCalendario),MONTH(_xlfn.SINGLE(DecSun1)+30)=12),_xlfn.SINGLE(DecSun1)+30,""))</f>
        <v>#NAME?</v>
      </c>
      <c r="AG71" s="14" t="e">
        <f ca="1">IF(DAY(_xlfn.SINGLE(DecSun1))=1,IF(AND(YEAR(_xlfn.SINGLE(DecSun1)+24)=_xlfn.SINGLE(AñoCalendario),MONTH(_xlfn.SINGLE(DecSun1)+24)=12),_xlfn.SINGLE(DecSun1)+24,""),IF(AND(YEAR(_xlfn.SINGLE(DecSun1)+31)=_xlfn.SINGLE(AñoCalendario),MONTH(_xlfn.SINGLE(DecSun1)+31)=12),_xlfn.SINGLE(DecSun1)+31,""))</f>
        <v>#NAME?</v>
      </c>
      <c r="AH71" s="14" t="e">
        <f ca="1">IF(DAY(_xlfn.SINGLE(DecSun1))=1,IF(AND(YEAR(_xlfn.SINGLE(DecSun1)+25)=_xlfn.SINGLE(AñoCalendario),MONTH(_xlfn.SINGLE(DecSun1)+25)=12),_xlfn.SINGLE(DecSun1)+25,""),IF(AND(YEAR(_xlfn.SINGLE(DecSun1)+32)=_xlfn.SINGLE(AñoCalendario),MONTH(_xlfn.SINGLE(DecSun1)+32)=12),_xlfn.SINGLE(DecSun1)+32,""))</f>
        <v>#NAME?</v>
      </c>
      <c r="AI71" s="14" t="e">
        <f ca="1">IF(DAY(_xlfn.SINGLE(DecSun1))=1,IF(AND(YEAR(_xlfn.SINGLE(DecSun1)+26)=_xlfn.SINGLE(AñoCalendario),MONTH(_xlfn.SINGLE(DecSun1)+26)=12),_xlfn.SINGLE(DecSun1)+26,""),IF(AND(YEAR(_xlfn.SINGLE(DecSun1)+33)=_xlfn.SINGLE(AñoCalendario),MONTH(_xlfn.SINGLE(DecSun1)+33)=12),_xlfn.SINGLE(DecSun1)+33,""))</f>
        <v>#NAME?</v>
      </c>
      <c r="AJ71" s="14" t="e">
        <f ca="1">IF(DAY(_xlfn.SINGLE(DecSun1))=1,IF(AND(YEAR(_xlfn.SINGLE(DecSun1)+27)=_xlfn.SINGLE(AñoCalendario),MONTH(_xlfn.SINGLE(DecSun1)+27)=12),_xlfn.SINGLE(DecSun1)+27,""),IF(AND(YEAR(_xlfn.SINGLE(DecSun1)+34)=_xlfn.SINGLE(AñoCalendario),MONTH(_xlfn.SINGLE(DecSun1)+34)=12),_xlfn.SINGLE(DecSun1)+34,""))</f>
        <v>#NAME?</v>
      </c>
      <c r="AK71" s="14" t="e">
        <f ca="1">IF(DAY(_xlfn.SINGLE(DecSun1))=1,IF(AND(YEAR(_xlfn.SINGLE(DecSun1)+28)=_xlfn.SINGLE(AñoCalendario),MONTH(_xlfn.SINGLE(DecSun1)+28)=12),_xlfn.SINGLE(DecSun1)+28,""),IF(AND(YEAR(_xlfn.SINGLE(DecSun1)+35)=_xlfn.SINGLE(AñoCalendario),MONTH(_xlfn.SINGLE(DecSun1)+35)=12),_xlfn.SINGLE(DecSun1)+35,""))</f>
        <v>#NAME?</v>
      </c>
      <c r="AL71" s="14" t="e">
        <f ca="1">IF(DAY(_xlfn.SINGLE(DecSun1))=1,IF(AND(YEAR(_xlfn.SINGLE(DecSun1)+29)=_xlfn.SINGLE(AñoCalendario),MONTH(_xlfn.SINGLE(DecSun1)+29)=12),_xlfn.SINGLE(DecSun1)+29,""),IF(AND(YEAR(_xlfn.SINGLE(DecSun1)+36)=_xlfn.SINGLE(AñoCalendario),MONTH(_xlfn.SINGLE(DecSun1)+36)=12),_xlfn.SINGLE(DecSun1)+36,""))</f>
        <v>#NAME?</v>
      </c>
      <c r="AM71" s="15" t="e">
        <f ca="1">IF(DAY(_xlfn.SINGLE(DecSun1))=1,IF(AND(YEAR(_xlfn.SINGLE(DecSun1)+30)=_xlfn.SINGLE(AñoCalendario),MONTH(_xlfn.SINGLE(DecSun1)+30)=12),_xlfn.SINGLE(DecSun1)+30,""),IF(AND(YEAR(_xlfn.SINGLE(DecSun1)+37)=_xlfn.SINGLE(AñoCalendario),MONTH(_xlfn.SINGLE(DecSun1)+37)=12),_xlfn.SINGLE(DecSun1)+37,""))</f>
        <v>#NAME?</v>
      </c>
    </row>
    <row r="72" spans="2:39" s="12" customFormat="1" ht="18.95" customHeight="1">
      <c r="B72" s="49"/>
      <c r="C72" s="13" t="s">
        <v>0</v>
      </c>
      <c r="D72" s="13" t="s">
        <v>1</v>
      </c>
      <c r="E72" s="13" t="s">
        <v>2</v>
      </c>
      <c r="F72" s="13" t="s">
        <v>3</v>
      </c>
      <c r="G72" s="13" t="s">
        <v>4</v>
      </c>
      <c r="H72" s="13" t="s">
        <v>5</v>
      </c>
      <c r="I72" s="13" t="s">
        <v>6</v>
      </c>
      <c r="J72" s="13" t="s">
        <v>0</v>
      </c>
      <c r="K72" s="13" t="s">
        <v>1</v>
      </c>
      <c r="L72" s="13" t="s">
        <v>2</v>
      </c>
      <c r="M72" s="13" t="s">
        <v>3</v>
      </c>
      <c r="N72" s="13" t="s">
        <v>4</v>
      </c>
      <c r="O72" s="13" t="s">
        <v>5</v>
      </c>
      <c r="P72" s="13" t="s">
        <v>6</v>
      </c>
      <c r="Q72" s="13" t="s">
        <v>0</v>
      </c>
      <c r="R72" s="13" t="s">
        <v>1</v>
      </c>
      <c r="S72" s="13" t="s">
        <v>2</v>
      </c>
      <c r="T72" s="13" t="s">
        <v>3</v>
      </c>
      <c r="U72" s="13" t="s">
        <v>4</v>
      </c>
      <c r="V72" s="13" t="s">
        <v>5</v>
      </c>
      <c r="W72" s="13" t="s">
        <v>6</v>
      </c>
      <c r="X72" s="13" t="s">
        <v>0</v>
      </c>
      <c r="Y72" s="13" t="s">
        <v>1</v>
      </c>
      <c r="Z72" s="13" t="s">
        <v>2</v>
      </c>
      <c r="AA72" s="13" t="s">
        <v>3</v>
      </c>
      <c r="AB72" s="13" t="s">
        <v>4</v>
      </c>
      <c r="AC72" s="13" t="s">
        <v>5</v>
      </c>
      <c r="AD72" s="13" t="s">
        <v>6</v>
      </c>
      <c r="AE72" s="13" t="s">
        <v>0</v>
      </c>
      <c r="AF72" s="13" t="s">
        <v>1</v>
      </c>
      <c r="AG72" s="13" t="s">
        <v>2</v>
      </c>
      <c r="AH72" s="13" t="s">
        <v>3</v>
      </c>
      <c r="AI72" s="13" t="s">
        <v>4</v>
      </c>
      <c r="AJ72" s="13" t="s">
        <v>5</v>
      </c>
      <c r="AK72" s="13" t="s">
        <v>6</v>
      </c>
      <c r="AL72" s="13" t="s">
        <v>0</v>
      </c>
      <c r="AM72" s="16" t="s">
        <v>1</v>
      </c>
    </row>
    <row r="73" spans="2:39" ht="18.95" customHeight="1">
      <c r="B73" s="10" t="e">
        <f ca="1">_xlfn.SINGLE(IF(_xlfn.SINGLE(Trabajo1_Nombre)="","",Trabajo1_Nombre))</f>
        <v>#NAME?</v>
      </c>
      <c r="C73" s="43" t="e">
        <f t="shared" ref="C73:AM73" ca="1" si="33">IF(OR(NOT(ISNUMBER(C71)),C71&lt;_xlfn.SINGLE(Trabajo1_DíaInicio)),"",IF(MID(_xlfn.SINGLE(Trabajo1_Patrón),MOD(C71-_xlfn.SINGLE(Trabajo1_DíaInicio),LEN(_xlfn.SINGLE(Trabajo1_Patrón)))+1,1)=_xlfn.SINGLE(Trabajo1_Turno1_Código),1,IF(MID(_xlfn.SINGLE(Trabajo1_Patrón),MOD(C71-_xlfn.SINGLE(Trabajo1_DíaInicio),LEN(_xlfn.SINGLE(Trabajo1_Patrón)))+1,1)=_xlfn.SINGLE(Trabajo1_Turno2_Código),2,IF(MID(_xlfn.SINGLE(Trabajo1_Patrón),MOD(C71-_xlfn.SINGLE(Trabajo1_DíaInicio),LEN(_xlfn.SINGLE(Trabajo1_Patrón)))+1,1)=_xlfn.SINGLE(Trabajo1_Turno3_Código),3,""))))</f>
        <v>#NAME?</v>
      </c>
      <c r="D73" s="43" t="e">
        <f t="shared" ca="1" si="33"/>
        <v>#NAME?</v>
      </c>
      <c r="E73" s="43" t="e">
        <f t="shared" ca="1" si="33"/>
        <v>#NAME?</v>
      </c>
      <c r="F73" s="43" t="e">
        <f t="shared" ca="1" si="33"/>
        <v>#NAME?</v>
      </c>
      <c r="G73" s="43" t="e">
        <f t="shared" ca="1" si="33"/>
        <v>#NAME?</v>
      </c>
      <c r="H73" s="43" t="e">
        <f t="shared" ca="1" si="33"/>
        <v>#NAME?</v>
      </c>
      <c r="I73" s="43" t="e">
        <f t="shared" ca="1" si="33"/>
        <v>#NAME?</v>
      </c>
      <c r="J73" s="43" t="e">
        <f t="shared" ca="1" si="33"/>
        <v>#NAME?</v>
      </c>
      <c r="K73" s="43" t="e">
        <f t="shared" ca="1" si="33"/>
        <v>#NAME?</v>
      </c>
      <c r="L73" s="43" t="e">
        <f t="shared" ca="1" si="33"/>
        <v>#NAME?</v>
      </c>
      <c r="M73" s="43" t="e">
        <f t="shared" ca="1" si="33"/>
        <v>#NAME?</v>
      </c>
      <c r="N73" s="43" t="e">
        <f t="shared" ca="1" si="33"/>
        <v>#NAME?</v>
      </c>
      <c r="O73" s="43" t="e">
        <f t="shared" ca="1" si="33"/>
        <v>#NAME?</v>
      </c>
      <c r="P73" s="43" t="e">
        <f t="shared" ca="1" si="33"/>
        <v>#NAME?</v>
      </c>
      <c r="Q73" s="43" t="e">
        <f t="shared" ca="1" si="33"/>
        <v>#NAME?</v>
      </c>
      <c r="R73" s="43" t="e">
        <f t="shared" ca="1" si="33"/>
        <v>#NAME?</v>
      </c>
      <c r="S73" s="43" t="e">
        <f t="shared" ca="1" si="33"/>
        <v>#NAME?</v>
      </c>
      <c r="T73" s="43" t="e">
        <f t="shared" ca="1" si="33"/>
        <v>#NAME?</v>
      </c>
      <c r="U73" s="43" t="e">
        <f t="shared" ca="1" si="33"/>
        <v>#NAME?</v>
      </c>
      <c r="V73" s="43" t="e">
        <f t="shared" ca="1" si="33"/>
        <v>#NAME?</v>
      </c>
      <c r="W73" s="43" t="e">
        <f t="shared" ca="1" si="33"/>
        <v>#NAME?</v>
      </c>
      <c r="X73" s="43" t="e">
        <f t="shared" ca="1" si="33"/>
        <v>#NAME?</v>
      </c>
      <c r="Y73" s="43" t="e">
        <f t="shared" ca="1" si="33"/>
        <v>#NAME?</v>
      </c>
      <c r="Z73" s="43" t="e">
        <f t="shared" ca="1" si="33"/>
        <v>#NAME?</v>
      </c>
      <c r="AA73" s="43" t="e">
        <f t="shared" ca="1" si="33"/>
        <v>#NAME?</v>
      </c>
      <c r="AB73" s="43" t="e">
        <f t="shared" ca="1" si="33"/>
        <v>#NAME?</v>
      </c>
      <c r="AC73" s="43" t="e">
        <f t="shared" ca="1" si="33"/>
        <v>#NAME?</v>
      </c>
      <c r="AD73" s="43" t="e">
        <f t="shared" ca="1" si="33"/>
        <v>#NAME?</v>
      </c>
      <c r="AE73" s="43" t="e">
        <f t="shared" ca="1" si="33"/>
        <v>#NAME?</v>
      </c>
      <c r="AF73" s="43" t="e">
        <f t="shared" ca="1" si="33"/>
        <v>#NAME?</v>
      </c>
      <c r="AG73" s="43" t="e">
        <f t="shared" ca="1" si="33"/>
        <v>#NAME?</v>
      </c>
      <c r="AH73" s="43" t="e">
        <f t="shared" ca="1" si="33"/>
        <v>#NAME?</v>
      </c>
      <c r="AI73" s="43" t="e">
        <f t="shared" ca="1" si="33"/>
        <v>#NAME?</v>
      </c>
      <c r="AJ73" s="43" t="e">
        <f t="shared" ca="1" si="33"/>
        <v>#NAME?</v>
      </c>
      <c r="AK73" s="43" t="e">
        <f t="shared" ca="1" si="33"/>
        <v>#NAME?</v>
      </c>
      <c r="AL73" s="43" t="e">
        <f t="shared" ca="1" si="33"/>
        <v>#NAME?</v>
      </c>
      <c r="AM73" s="43" t="e">
        <f t="shared" ca="1" si="33"/>
        <v>#NAME?</v>
      </c>
    </row>
    <row r="74" spans="2:39" ht="18.95" customHeight="1">
      <c r="B74" s="11" t="e">
        <f ca="1">_xlfn.SINGLE(IF(_xlfn.SINGLE(Trabajo2_Nombre)="","",Trabajo2_Nombre))</f>
        <v>#NAME?</v>
      </c>
      <c r="C74" s="44" t="e">
        <f t="shared" ref="C74:AM74" ca="1" si="34">IF(OR(NOT(ISNUMBER(C71)),C71&lt;_xlfn.SINGLE(Trabajo2_DíaInicio)),"",IF(MID(_xlfn.SINGLE(Trabajo2_Patrón),MOD(C71-_xlfn.SINGLE(Trabajo2_DíaInicio),LEN(_xlfn.SINGLE(Trabajo2_Patrón)))+1,1)=_xlfn.SINGLE(Trabajo2_Turno1_Código),1,IF(MID(_xlfn.SINGLE(Trabajo2_Patrón),MOD(C71-_xlfn.SINGLE(Trabajo2_DíaInicio),LEN(_xlfn.SINGLE(Trabajo2_Patrón)))+1,1)=_xlfn.SINGLE(Trabajo2_Turno2_Código),2,IF(MID(_xlfn.SINGLE(Trabajo2_Patrón),MOD(C71-_xlfn.SINGLE(Trabajo2_DíaInicio),LEN(_xlfn.SINGLE(Trabajo2_Patrón)))+1,1)=_xlfn.SINGLE(Trabajo2_Turno3_Código),3,""))))</f>
        <v>#NAME?</v>
      </c>
      <c r="D74" s="44" t="e">
        <f t="shared" ca="1" si="34"/>
        <v>#NAME?</v>
      </c>
      <c r="E74" s="44" t="e">
        <f t="shared" ca="1" si="34"/>
        <v>#NAME?</v>
      </c>
      <c r="F74" s="44" t="e">
        <f t="shared" ca="1" si="34"/>
        <v>#NAME?</v>
      </c>
      <c r="G74" s="44" t="e">
        <f t="shared" ca="1" si="34"/>
        <v>#NAME?</v>
      </c>
      <c r="H74" s="44" t="e">
        <f t="shared" ca="1" si="34"/>
        <v>#NAME?</v>
      </c>
      <c r="I74" s="44" t="e">
        <f t="shared" ca="1" si="34"/>
        <v>#NAME?</v>
      </c>
      <c r="J74" s="44" t="e">
        <f t="shared" ca="1" si="34"/>
        <v>#NAME?</v>
      </c>
      <c r="K74" s="44" t="e">
        <f t="shared" ca="1" si="34"/>
        <v>#NAME?</v>
      </c>
      <c r="L74" s="44" t="e">
        <f t="shared" ca="1" si="34"/>
        <v>#NAME?</v>
      </c>
      <c r="M74" s="44" t="e">
        <f t="shared" ca="1" si="34"/>
        <v>#NAME?</v>
      </c>
      <c r="N74" s="44" t="e">
        <f t="shared" ca="1" si="34"/>
        <v>#NAME?</v>
      </c>
      <c r="O74" s="44" t="e">
        <f t="shared" ca="1" si="34"/>
        <v>#NAME?</v>
      </c>
      <c r="P74" s="44" t="e">
        <f t="shared" ca="1" si="34"/>
        <v>#NAME?</v>
      </c>
      <c r="Q74" s="44" t="e">
        <f t="shared" ca="1" si="34"/>
        <v>#NAME?</v>
      </c>
      <c r="R74" s="44" t="e">
        <f t="shared" ca="1" si="34"/>
        <v>#NAME?</v>
      </c>
      <c r="S74" s="44" t="e">
        <f t="shared" ca="1" si="34"/>
        <v>#NAME?</v>
      </c>
      <c r="T74" s="44" t="e">
        <f t="shared" ca="1" si="34"/>
        <v>#NAME?</v>
      </c>
      <c r="U74" s="44" t="e">
        <f t="shared" ca="1" si="34"/>
        <v>#NAME?</v>
      </c>
      <c r="V74" s="44" t="e">
        <f t="shared" ca="1" si="34"/>
        <v>#NAME?</v>
      </c>
      <c r="W74" s="44" t="e">
        <f t="shared" ca="1" si="34"/>
        <v>#NAME?</v>
      </c>
      <c r="X74" s="44" t="e">
        <f t="shared" ca="1" si="34"/>
        <v>#NAME?</v>
      </c>
      <c r="Y74" s="44" t="e">
        <f t="shared" ca="1" si="34"/>
        <v>#NAME?</v>
      </c>
      <c r="Z74" s="44" t="e">
        <f t="shared" ca="1" si="34"/>
        <v>#NAME?</v>
      </c>
      <c r="AA74" s="44" t="e">
        <f t="shared" ca="1" si="34"/>
        <v>#NAME?</v>
      </c>
      <c r="AB74" s="44" t="e">
        <f t="shared" ca="1" si="34"/>
        <v>#NAME?</v>
      </c>
      <c r="AC74" s="44" t="e">
        <f t="shared" ca="1" si="34"/>
        <v>#NAME?</v>
      </c>
      <c r="AD74" s="44" t="e">
        <f t="shared" ca="1" si="34"/>
        <v>#NAME?</v>
      </c>
      <c r="AE74" s="44" t="e">
        <f t="shared" ca="1" si="34"/>
        <v>#NAME?</v>
      </c>
      <c r="AF74" s="44" t="e">
        <f t="shared" ca="1" si="34"/>
        <v>#NAME?</v>
      </c>
      <c r="AG74" s="44" t="e">
        <f t="shared" ca="1" si="34"/>
        <v>#NAME?</v>
      </c>
      <c r="AH74" s="44" t="e">
        <f t="shared" ca="1" si="34"/>
        <v>#NAME?</v>
      </c>
      <c r="AI74" s="44" t="e">
        <f t="shared" ca="1" si="34"/>
        <v>#NAME?</v>
      </c>
      <c r="AJ74" s="44" t="e">
        <f t="shared" ca="1" si="34"/>
        <v>#NAME?</v>
      </c>
      <c r="AK74" s="44" t="e">
        <f t="shared" ca="1" si="34"/>
        <v>#NAME?</v>
      </c>
      <c r="AL74" s="44" t="e">
        <f t="shared" ca="1" si="34"/>
        <v>#NAME?</v>
      </c>
      <c r="AM74" s="44" t="e">
        <f t="shared" ca="1" si="34"/>
        <v>#NAME?</v>
      </c>
    </row>
    <row r="75" spans="2:39" ht="18.95" customHeight="1">
      <c r="B75" s="11" t="e">
        <f ca="1">_xlfn.SINGLE(IF(_xlfn.SINGLE(Trabajo3_Nombre)="","",Trabajo3_Nombre))</f>
        <v>#NAME?</v>
      </c>
      <c r="C75" s="44" t="e">
        <f t="shared" ref="C75:AM75" ca="1" si="35">IF(OR(NOT(ISNUMBER(C71)),C71&lt;_xlfn.SINGLE(Trabajo3_DíaInicio)),"",IF(MID(_xlfn.SINGLE(Trabajo3_Patrón),MOD(C71-_xlfn.SINGLE(Trabajo3_DíaInicio),LEN(_xlfn.SINGLE(Trabajo3_Patrón)))+1,1)=_xlfn.SINGLE(Trabajo3_Turno1_Código),1,IF(MID(_xlfn.SINGLE(Trabajo3_Patrón),MOD(C71-_xlfn.SINGLE(Trabajo3_DíaInicio),LEN(_xlfn.SINGLE(Trabajo3_Patrón)))+1,1)=_xlfn.SINGLE(Trabajo3_Turno2_Código),2,IF(MID(_xlfn.SINGLE(Trabajo3_Patrón),MOD(C71-_xlfn.SINGLE(Trabajo3_DíaInicio),LEN(_xlfn.SINGLE(Trabajo3_Patrón)))+1,1)=_xlfn.SINGLE(Trabajo3_Turno3_Código),3,""))))</f>
        <v>#NAME?</v>
      </c>
      <c r="D75" s="44" t="e">
        <f t="shared" ca="1" si="35"/>
        <v>#NAME?</v>
      </c>
      <c r="E75" s="44" t="e">
        <f t="shared" ca="1" si="35"/>
        <v>#NAME?</v>
      </c>
      <c r="F75" s="44" t="e">
        <f t="shared" ca="1" si="35"/>
        <v>#NAME?</v>
      </c>
      <c r="G75" s="44" t="e">
        <f t="shared" ca="1" si="35"/>
        <v>#NAME?</v>
      </c>
      <c r="H75" s="44" t="e">
        <f t="shared" ca="1" si="35"/>
        <v>#NAME?</v>
      </c>
      <c r="I75" s="44" t="e">
        <f t="shared" ca="1" si="35"/>
        <v>#NAME?</v>
      </c>
      <c r="J75" s="44" t="e">
        <f t="shared" ca="1" si="35"/>
        <v>#NAME?</v>
      </c>
      <c r="K75" s="44" t="e">
        <f t="shared" ca="1" si="35"/>
        <v>#NAME?</v>
      </c>
      <c r="L75" s="44" t="e">
        <f t="shared" ca="1" si="35"/>
        <v>#NAME?</v>
      </c>
      <c r="M75" s="44" t="e">
        <f t="shared" ca="1" si="35"/>
        <v>#NAME?</v>
      </c>
      <c r="N75" s="44" t="e">
        <f t="shared" ca="1" si="35"/>
        <v>#NAME?</v>
      </c>
      <c r="O75" s="44" t="e">
        <f t="shared" ca="1" si="35"/>
        <v>#NAME?</v>
      </c>
      <c r="P75" s="44" t="e">
        <f t="shared" ca="1" si="35"/>
        <v>#NAME?</v>
      </c>
      <c r="Q75" s="44" t="e">
        <f t="shared" ca="1" si="35"/>
        <v>#NAME?</v>
      </c>
      <c r="R75" s="44" t="e">
        <f t="shared" ca="1" si="35"/>
        <v>#NAME?</v>
      </c>
      <c r="S75" s="44" t="e">
        <f t="shared" ca="1" si="35"/>
        <v>#NAME?</v>
      </c>
      <c r="T75" s="44" t="e">
        <f t="shared" ca="1" si="35"/>
        <v>#NAME?</v>
      </c>
      <c r="U75" s="44" t="e">
        <f t="shared" ca="1" si="35"/>
        <v>#NAME?</v>
      </c>
      <c r="V75" s="44" t="e">
        <f t="shared" ca="1" si="35"/>
        <v>#NAME?</v>
      </c>
      <c r="W75" s="44" t="e">
        <f t="shared" ca="1" si="35"/>
        <v>#NAME?</v>
      </c>
      <c r="X75" s="44" t="e">
        <f t="shared" ca="1" si="35"/>
        <v>#NAME?</v>
      </c>
      <c r="Y75" s="44" t="e">
        <f t="shared" ca="1" si="35"/>
        <v>#NAME?</v>
      </c>
      <c r="Z75" s="44" t="e">
        <f t="shared" ca="1" si="35"/>
        <v>#NAME?</v>
      </c>
      <c r="AA75" s="44" t="e">
        <f t="shared" ca="1" si="35"/>
        <v>#NAME?</v>
      </c>
      <c r="AB75" s="44" t="e">
        <f t="shared" ca="1" si="35"/>
        <v>#NAME?</v>
      </c>
      <c r="AC75" s="44" t="e">
        <f t="shared" ca="1" si="35"/>
        <v>#NAME?</v>
      </c>
      <c r="AD75" s="44" t="e">
        <f t="shared" ca="1" si="35"/>
        <v>#NAME?</v>
      </c>
      <c r="AE75" s="44" t="e">
        <f t="shared" ca="1" si="35"/>
        <v>#NAME?</v>
      </c>
      <c r="AF75" s="44" t="e">
        <f t="shared" ca="1" si="35"/>
        <v>#NAME?</v>
      </c>
      <c r="AG75" s="44" t="e">
        <f t="shared" ca="1" si="35"/>
        <v>#NAME?</v>
      </c>
      <c r="AH75" s="44" t="e">
        <f t="shared" ca="1" si="35"/>
        <v>#NAME?</v>
      </c>
      <c r="AI75" s="44" t="e">
        <f t="shared" ca="1" si="35"/>
        <v>#NAME?</v>
      </c>
      <c r="AJ75" s="44" t="e">
        <f t="shared" ca="1" si="35"/>
        <v>#NAME?</v>
      </c>
      <c r="AK75" s="44" t="e">
        <f t="shared" ca="1" si="35"/>
        <v>#NAME?</v>
      </c>
      <c r="AL75" s="44" t="e">
        <f t="shared" ca="1" si="35"/>
        <v>#NAME?</v>
      </c>
      <c r="AM75" s="44" t="e">
        <f t="shared" ca="1" si="35"/>
        <v>#NAME?</v>
      </c>
    </row>
  </sheetData>
  <mergeCells count="13">
    <mergeCell ref="B5:B6"/>
    <mergeCell ref="B11:B12"/>
    <mergeCell ref="B17:B18"/>
    <mergeCell ref="B23:B24"/>
    <mergeCell ref="AH1:AM1"/>
    <mergeCell ref="B59:B60"/>
    <mergeCell ref="B65:B66"/>
    <mergeCell ref="B71:B72"/>
    <mergeCell ref="B29:B30"/>
    <mergeCell ref="B35:B36"/>
    <mergeCell ref="B41:B42"/>
    <mergeCell ref="B47:B48"/>
    <mergeCell ref="B53:B54"/>
  </mergeCells>
  <conditionalFormatting sqref="C5:AM5 C11:AM11 C17:AM17 C23:AM23 C29:AM29 C35:AM35 C41:AM41 C47:AM47 C53:AM53 C59:AM59 C65:AM65 C71:AM71">
    <cfRule type="expression" dxfId="5" priority="6">
      <formula>NOT(ISNUMBER(C5))</formula>
    </cfRule>
  </conditionalFormatting>
  <conditionalFormatting sqref="C6:AM6 C12:AM12 C18:AM18 C24:AM24 C30:AM30 C36:AM36 C42:AM42 C48:AM48 C54:AM54 C60:AM60 C66:AM66 C72:AM72">
    <cfRule type="expression" dxfId="4" priority="1" stopIfTrue="1">
      <formula>NOT(ISNUMBER(C5))</formula>
    </cfRule>
    <cfRule type="expression" dxfId="3" priority="5">
      <formula>OR(COUNTIF(C7:C9,1)&gt;1,COUNTIF(C7:C9,2)&gt;1,COUNTIF(C7:C9,3)&gt;1)</formula>
    </cfRule>
  </conditionalFormatting>
  <conditionalFormatting sqref="C7:AM9 C13:AM15 C19:AM21 C25:AM27 C31:AM33 C37:AM39 C43:AM45 C49:AM51 C55:AM57 C61:AM63 C67:AM69 C73:AM75">
    <cfRule type="cellIs" dxfId="2" priority="2" stopIfTrue="1" operator="equal">
      <formula>1</formula>
    </cfRule>
    <cfRule type="cellIs" dxfId="1" priority="3" stopIfTrue="1" operator="equal">
      <formula>2</formula>
    </cfRule>
    <cfRule type="cellIs" dxfId="0" priority="4" operator="equal">
      <formula>3</formula>
    </cfRule>
  </conditionalFormatting>
  <dataValidations count="2">
    <dataValidation allowBlank="1" showInputMessage="1" showErrorMessage="1" promptTitle="Calendario de trabajo por turno" prompt="Cambie el año natural con el control numérico. _x000a__x000a_Calendario muestra la programación de turnos diarios (hasta 3 trabajos). Edite el patrón/datos del trabajo/turno en la pestaña Trabajos y turnos. _x000a__x000a_Los días en rojo indican conflicto" sqref="A1"/>
    <dataValidation allowBlank="1" showInputMessage="1" showErrorMessage="1" prompt="Use los botones de control numérico para cambiar rápidamente el año natural" sqref="AH1"/>
  </dataValidations>
  <printOptions horizontalCentered="1" verticalCentered="1"/>
  <pageMargins left="0.3" right="0.3" top="0.3" bottom="0.3" header="0.3" footer="0.3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ontrol numérico">
              <controlPr defaultSize="0" print="0" autoPict="0" altText="Use el botón de control numérico para cambiar de año natural o cambie el año en la celda AE3.">
                <anchor moveWithCells="1">
                  <from>
                    <xdr:col>33</xdr:col>
                    <xdr:colOff>57150</xdr:colOff>
                    <xdr:row>0</xdr:row>
                    <xdr:rowOff>314325</xdr:rowOff>
                  </from>
                  <to>
                    <xdr:col>33</xdr:col>
                    <xdr:colOff>209550</xdr:colOff>
                    <xdr:row>0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2"/>
  <sheetViews>
    <sheetView showGridLines="0" workbookViewId="0"/>
  </sheetViews>
  <sheetFormatPr baseColWidth="10" defaultColWidth="0" defaultRowHeight="21" customHeight="1"/>
  <cols>
    <col min="1" max="1" width="1.75" style="6" customWidth="1"/>
    <col min="2" max="2" width="12" style="7" customWidth="1"/>
    <col min="3" max="3" width="15.75" style="7" customWidth="1"/>
    <col min="4" max="6" width="30.75" style="20" customWidth="1"/>
    <col min="7" max="7" width="1.75" style="6" customWidth="1"/>
    <col min="8" max="16384" width="8.875" style="6" hidden="1"/>
  </cols>
  <sheetData>
    <row r="1" spans="2:7" s="18" customFormat="1" ht="48.75" customHeight="1">
      <c r="B1" s="21" t="s">
        <v>10</v>
      </c>
      <c r="C1" s="22"/>
      <c r="D1" s="23"/>
      <c r="E1" s="23"/>
      <c r="F1" s="23"/>
      <c r="G1" s="18" t="s">
        <v>34</v>
      </c>
    </row>
    <row r="3" spans="2:7" s="40" customFormat="1" ht="30" customHeight="1">
      <c r="B3" s="38"/>
      <c r="C3" s="38"/>
      <c r="D3" s="39" t="s">
        <v>18</v>
      </c>
      <c r="E3" s="39" t="s">
        <v>27</v>
      </c>
      <c r="F3" s="39" t="s">
        <v>29</v>
      </c>
    </row>
    <row r="4" spans="2:7" ht="9" customHeight="1"/>
    <row r="5" spans="2:7" ht="30" customHeight="1">
      <c r="B5" s="54" t="s">
        <v>11</v>
      </c>
      <c r="C5" s="54"/>
      <c r="D5" s="27" t="s">
        <v>18</v>
      </c>
      <c r="E5" s="28" t="s">
        <v>27</v>
      </c>
      <c r="F5" s="28" t="s">
        <v>29</v>
      </c>
    </row>
    <row r="6" spans="2:7" ht="9" customHeight="1"/>
    <row r="7" spans="2:7" ht="21" customHeight="1">
      <c r="B7" s="60" t="s">
        <v>7</v>
      </c>
      <c r="C7" s="32" t="s">
        <v>15</v>
      </c>
      <c r="D7" s="29" t="s">
        <v>19</v>
      </c>
      <c r="E7" s="29" t="s">
        <v>19</v>
      </c>
      <c r="F7" s="29"/>
    </row>
    <row r="8" spans="2:7" ht="21" customHeight="1">
      <c r="B8" s="61"/>
      <c r="C8" s="24" t="s">
        <v>16</v>
      </c>
      <c r="D8" s="29" t="s">
        <v>20</v>
      </c>
      <c r="E8" s="29" t="s">
        <v>20</v>
      </c>
      <c r="F8" s="29"/>
    </row>
    <row r="9" spans="2:7" ht="21" customHeight="1">
      <c r="B9" s="62"/>
      <c r="C9" s="33" t="s">
        <v>17</v>
      </c>
      <c r="D9" s="29" t="s">
        <v>21</v>
      </c>
      <c r="E9" s="29" t="s">
        <v>21</v>
      </c>
      <c r="F9" s="29"/>
    </row>
    <row r="10" spans="2:7" ht="9" customHeight="1"/>
    <row r="11" spans="2:7" ht="21" customHeight="1">
      <c r="B11" s="63" t="s">
        <v>8</v>
      </c>
      <c r="C11" s="30" t="s">
        <v>15</v>
      </c>
      <c r="D11" s="34" t="s">
        <v>22</v>
      </c>
      <c r="E11" s="34" t="s">
        <v>22</v>
      </c>
      <c r="F11" s="34"/>
    </row>
    <row r="12" spans="2:7" ht="21" customHeight="1">
      <c r="B12" s="64"/>
      <c r="C12" s="25" t="s">
        <v>16</v>
      </c>
      <c r="D12" s="34" t="s">
        <v>23</v>
      </c>
      <c r="E12" s="34" t="s">
        <v>23</v>
      </c>
      <c r="F12" s="34"/>
    </row>
    <row r="13" spans="2:7" ht="21" customHeight="1">
      <c r="B13" s="65"/>
      <c r="C13" s="31" t="s">
        <v>17</v>
      </c>
      <c r="D13" s="34" t="s">
        <v>24</v>
      </c>
      <c r="E13" s="34" t="s">
        <v>24</v>
      </c>
      <c r="F13" s="34"/>
    </row>
    <row r="14" spans="2:7" ht="9" customHeight="1"/>
    <row r="15" spans="2:7" ht="21" customHeight="1">
      <c r="B15" s="51" t="s">
        <v>9</v>
      </c>
      <c r="C15" s="35" t="s">
        <v>15</v>
      </c>
      <c r="D15" s="37"/>
      <c r="E15" s="37"/>
      <c r="F15" s="37" t="s">
        <v>30</v>
      </c>
    </row>
    <row r="16" spans="2:7" ht="21" customHeight="1">
      <c r="B16" s="52"/>
      <c r="C16" s="26" t="s">
        <v>16</v>
      </c>
      <c r="D16" s="37"/>
      <c r="E16" s="37"/>
      <c r="F16" s="37" t="s">
        <v>31</v>
      </c>
    </row>
    <row r="17" spans="2:6" ht="21" customHeight="1">
      <c r="B17" s="53"/>
      <c r="C17" s="36" t="s">
        <v>17</v>
      </c>
      <c r="D17" s="37"/>
      <c r="E17" s="37"/>
      <c r="F17" s="37" t="s">
        <v>32</v>
      </c>
    </row>
    <row r="18" spans="2:6" ht="9" customHeight="1"/>
    <row r="19" spans="2:6" ht="30" customHeight="1">
      <c r="B19" s="59" t="s">
        <v>12</v>
      </c>
      <c r="C19" s="54"/>
      <c r="D19" s="27" t="s">
        <v>25</v>
      </c>
      <c r="E19" s="28" t="s">
        <v>25</v>
      </c>
      <c r="F19" s="28" t="s">
        <v>25</v>
      </c>
    </row>
    <row r="20" spans="2:6" ht="9" customHeight="1"/>
    <row r="21" spans="2:6" ht="30" customHeight="1">
      <c r="B21" s="55" t="s">
        <v>13</v>
      </c>
      <c r="C21" s="56"/>
      <c r="D21" s="41" t="e">
        <f ca="1">DATE(_xlfn.SINGLE(AñoCalendario),1,5)</f>
        <v>#NAME?</v>
      </c>
      <c r="E21" s="42" t="e">
        <f ca="1">DATE(_xlfn.SINGLE(AñoCalendario),1,15)</f>
        <v>#NAME?</v>
      </c>
      <c r="F21" s="42" t="e">
        <f ca="1">DATE(_xlfn.SINGLE(AñoCalendario),1,19)</f>
        <v>#NAME?</v>
      </c>
    </row>
    <row r="22" spans="2:6" ht="30" customHeight="1">
      <c r="B22" s="57" t="s">
        <v>14</v>
      </c>
      <c r="C22" s="58"/>
      <c r="D22" s="27" t="s">
        <v>26</v>
      </c>
      <c r="E22" s="28" t="s">
        <v>28</v>
      </c>
      <c r="F22" s="27" t="s">
        <v>33</v>
      </c>
    </row>
  </sheetData>
  <mergeCells count="7">
    <mergeCell ref="B15:B17"/>
    <mergeCell ref="B5:C5"/>
    <mergeCell ref="B21:C21"/>
    <mergeCell ref="B22:C22"/>
    <mergeCell ref="B19:C19"/>
    <mergeCell ref="B7:B9"/>
    <mergeCell ref="B11:B13"/>
  </mergeCells>
  <dataValidations count="9">
    <dataValidation allowBlank="1" showInputMessage="1" showErrorMessage="1" prompt="Edite aquí los datos de: _x000a_-Descripción de trabajo_x000a_- para cada turno_x000a_o patrón de turnos y la fecha de inicio_x000a__x000a_Si hay conflicto de turnos se muestra en rojo el día de la semana en la pestaña Calendario de trabajo por turnos." sqref="A1"/>
    <dataValidation allowBlank="1" showInputMessage="1" showErrorMessage="1" prompt="En esta fila, escriba una descripción para cada Trabajo" sqref="B5:C5"/>
    <dataValidation allowBlank="1" showInputMessage="1" showErrorMessage="1" prompt="En estas filas, escriba los datos del Turno 1 para cada Trabajo." sqref="B7:B9"/>
    <dataValidation allowBlank="1" showInputMessage="1" showErrorMessage="1" prompt="En estas filas, escriba los datos del Turno 2 para cada Trabajo." sqref="B11:B13"/>
    <dataValidation allowBlank="1" showInputMessage="1" showErrorMessage="1" prompt="En estas filas, escriba los datos del Turno 3 para cada Trabajo." sqref="B15:B17"/>
    <dataValidation allowBlank="1" showInputMessage="1" showErrorMessage="1" prompt="Establezca el patrón de turnos mediante las letras de código de los diferentes turnos" sqref="D22 E22 F22"/>
    <dataValidation allowBlank="1" showInputMessage="1" showErrorMessage="1" prompt="En esta fila escriba el patrón de turnos mediante las letras de código de los diferentes turnos" sqref="B22:C22"/>
    <dataValidation allowBlank="1" showInputMessage="1" showErrorMessage="1" prompt="En esta fila, escriba la Fecha de inicio del patrón de turnos para cada Trabajo" sqref="B21:C21"/>
    <dataValidation allowBlank="1" showInputMessage="1" showErrorMessage="1" prompt="Asegúrese de usar una sola letra como código de turno" sqref="D8 D12 D16 E16 E12 E8 F8 F12 F16"/>
  </dataValidations>
  <pageMargins left="0.3" right="0.3" top="0.3" bottom="0.3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4082A6-59E9-47FE-A802-4274C5438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8A6C93-A69C-4202-9E10-B2DDF75C0D1E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DD5992-68AE-4B29-AEFE-7AC47D40B6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TM89105255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25</vt:i4>
      </vt:variant>
    </vt:vector>
  </HeadingPairs>
  <TitlesOfParts>
    <vt:vector size="27" baseType="lpstr">
      <vt:lpstr>Calendario de trabajo por turno</vt:lpstr>
      <vt:lpstr>Trabajos y turnos</vt:lpstr>
      <vt:lpstr>AñoCalendario</vt:lpstr>
      <vt:lpstr>Rango_Días</vt:lpstr>
      <vt:lpstr>Rango_DíasLaborables</vt:lpstr>
      <vt:lpstr>Rango_Fechas</vt:lpstr>
      <vt:lpstr>Trabajo1_Código_DíaLibre</vt:lpstr>
      <vt:lpstr>Trabajo1_DíaInicio</vt:lpstr>
      <vt:lpstr>Trabajo1_Nombre</vt:lpstr>
      <vt:lpstr>Trabajo1_Patrón</vt:lpstr>
      <vt:lpstr>Trabajo1_Turno1_Código</vt:lpstr>
      <vt:lpstr>Trabajo1_Turno2_Código</vt:lpstr>
      <vt:lpstr>Trabajo1_Turno3_Código</vt:lpstr>
      <vt:lpstr>Trabajo2_Código_DíaLibre</vt:lpstr>
      <vt:lpstr>Trabajo2_DíaInicio</vt:lpstr>
      <vt:lpstr>Trabajo2_Nombre</vt:lpstr>
      <vt:lpstr>Trabajo2_Patrón</vt:lpstr>
      <vt:lpstr>Trabajo2_Turno1_Código</vt:lpstr>
      <vt:lpstr>Trabajo2_Turno2_Código</vt:lpstr>
      <vt:lpstr>Trabajo2_Turno3_Código</vt:lpstr>
      <vt:lpstr>Trabajo3_Código_DíaLibre</vt:lpstr>
      <vt:lpstr>Trabajo3_DíaInicio</vt:lpstr>
      <vt:lpstr>Trabajo3_Nombre</vt:lpstr>
      <vt:lpstr>Trabajo3_Patrón</vt:lpstr>
      <vt:lpstr>Trabajo3_Turno1_Código</vt:lpstr>
      <vt:lpstr>Trabajo3_Turno2_Código</vt:lpstr>
      <vt:lpstr>Trabajo3_Turno3_Código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2020-10-06T19:45:38Z</dcterms:created>
  <dcterms:modified xsi:type="dcterms:W3CDTF">2022-11-08T11:02:41Z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