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C:\Users\selie\OneDrive\Documents\Elie\3. Plantillas y articulos\Plantillas en Excel\"/>
    </mc:Choice>
  </mc:AlternateContent>
  <xr:revisionPtr revIDLastSave="0" documentId="13_ncr:1_{4B09DAE4-6BEF-4F79-8AF0-6EBB7855354F}" xr6:coauthVersionLast="47" xr6:coauthVersionMax="47" xr10:uidLastSave="{00000000-0000-0000-0000-000000000000}"/>
  <bookViews>
    <workbookView xWindow="-120" yWindow="-120" windowWidth="20730" windowHeight="11160" activeTab="1" xr2:uid="{00000000-000D-0000-FFFF-FFFF00000000}"/>
  </bookViews>
  <sheets>
    <sheet name="Ayuda" sheetId="8" r:id="rId1"/>
    <sheet name="FINIQUITO CHILE" sheetId="1" r:id="rId2"/>
    <sheet name="Hoja2" sheetId="2" state="hidden" r:id="rId3"/>
    <sheet name="Hoja3" sheetId="3" state="hidden" r:id="rId4"/>
  </sheets>
  <externalReferences>
    <externalReference r:id="rId5"/>
    <externalReference r:id="rId6"/>
  </externalReferences>
  <definedNames>
    <definedName name="_xlnm._FilterDatabase" localSheetId="2" hidden="1">Hoja2!#REF!</definedName>
    <definedName name="Años">[1]Auxiliar!$F$1:$F$25</definedName>
    <definedName name="Comprobantes">'[2]Tabla de Comprobantes'!$A$3:$A$65</definedName>
    <definedName name="Feriados">#REF!</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41547.3902083333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Meses">[1]Auxiliar!$A$1:$A$12</definedName>
    <definedName name="Meses_num">[1]Auxiliar!$A$1:$B$12</definedName>
    <definedName name="PC">'[2]Tabla de Comprobantes'!$E$3:$E$14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7" i="1" l="1"/>
  <c r="K37" i="1"/>
  <c r="Q37" i="1" s="1"/>
  <c r="G45" i="1"/>
  <c r="K43" i="1"/>
  <c r="Q43" i="1" s="1"/>
  <c r="C29" i="1"/>
  <c r="L21" i="1"/>
  <c r="D29" i="1"/>
  <c r="M21" i="1"/>
  <c r="K21" i="1" s="1"/>
  <c r="K24" i="1" s="1"/>
  <c r="E29" i="1"/>
  <c r="N21" i="1" s="1"/>
  <c r="N22" i="1"/>
  <c r="C58" i="1"/>
  <c r="C49" i="1"/>
  <c r="G60" i="1"/>
  <c r="C26" i="1"/>
  <c r="F29" i="1" s="1"/>
  <c r="B46" i="2"/>
  <c r="L43" i="1"/>
  <c r="C31" i="1"/>
  <c r="K39" i="1"/>
  <c r="Q39" i="1" s="1"/>
  <c r="M43" i="1"/>
  <c r="P43" i="1" s="1"/>
  <c r="N43" i="1"/>
  <c r="F2" i="3"/>
  <c r="C33" i="2"/>
  <c r="C27" i="2"/>
  <c r="C31" i="2"/>
  <c r="C43" i="2"/>
  <c r="C41" i="2"/>
  <c r="C39" i="2"/>
  <c r="C37" i="2"/>
  <c r="C35" i="2"/>
  <c r="C29" i="2"/>
  <c r="C25" i="2"/>
  <c r="C64" i="1" l="1"/>
  <c r="C40" i="1" s="1"/>
  <c r="D40" i="1" s="1"/>
  <c r="K29" i="1"/>
  <c r="K41" i="1" s="1"/>
  <c r="E1" i="3"/>
  <c r="G2" i="3"/>
  <c r="H2" i="3" s="1"/>
  <c r="I2" i="3"/>
  <c r="F3" i="3"/>
  <c r="O43" i="1"/>
  <c r="J2" i="3" l="1"/>
  <c r="F4" i="3"/>
  <c r="I3" i="3"/>
  <c r="G3" i="3"/>
  <c r="H3" i="3" s="1"/>
  <c r="K45" i="1"/>
  <c r="Q41" i="1"/>
  <c r="J3" i="3" l="1"/>
  <c r="F5" i="3"/>
  <c r="G4" i="3"/>
  <c r="H4" i="3" s="1"/>
  <c r="I4" i="3"/>
  <c r="J4" i="3" l="1"/>
  <c r="I5" i="3"/>
  <c r="G5" i="3"/>
  <c r="H5" i="3" s="1"/>
  <c r="F6" i="3"/>
  <c r="J5" i="3" l="1"/>
  <c r="G6" i="3"/>
  <c r="H6" i="3" s="1"/>
  <c r="I6" i="3"/>
  <c r="F7" i="3"/>
  <c r="F8" i="3" l="1"/>
  <c r="G7" i="3"/>
  <c r="H7" i="3" s="1"/>
  <c r="I7" i="3"/>
  <c r="J6" i="3"/>
  <c r="J7" i="3" l="1"/>
  <c r="F9" i="3"/>
  <c r="G8" i="3"/>
  <c r="H8" i="3" s="1"/>
  <c r="I8" i="3"/>
  <c r="I9" i="3" l="1"/>
  <c r="G9" i="3"/>
  <c r="H9" i="3" s="1"/>
  <c r="F10" i="3"/>
  <c r="J8" i="3"/>
  <c r="G10" i="3" l="1"/>
  <c r="H10" i="3" s="1"/>
  <c r="I10" i="3"/>
  <c r="F11" i="3"/>
  <c r="J9" i="3"/>
  <c r="F12" i="3" l="1"/>
  <c r="I11" i="3"/>
  <c r="G11" i="3"/>
  <c r="H11" i="3" s="1"/>
  <c r="J10" i="3"/>
  <c r="F13" i="3" l="1"/>
  <c r="G12" i="3"/>
  <c r="H12" i="3" s="1"/>
  <c r="I12" i="3"/>
  <c r="J11" i="3"/>
  <c r="J12" i="3" l="1"/>
  <c r="I13" i="3"/>
  <c r="G13" i="3"/>
  <c r="H13" i="3" s="1"/>
  <c r="F14" i="3"/>
  <c r="J13" i="3" l="1"/>
  <c r="G14" i="3"/>
  <c r="H14" i="3" s="1"/>
  <c r="I14" i="3"/>
  <c r="J14" i="3" s="1"/>
  <c r="F15" i="3"/>
  <c r="F16" i="3" l="1"/>
  <c r="G15" i="3"/>
  <c r="H15" i="3" s="1"/>
  <c r="I15" i="3"/>
  <c r="J15" i="3" s="1"/>
  <c r="F17" i="3" l="1"/>
  <c r="G16" i="3"/>
  <c r="H16" i="3" s="1"/>
  <c r="I16" i="3"/>
  <c r="J16" i="3" s="1"/>
  <c r="I17" i="3" l="1"/>
  <c r="G17" i="3"/>
  <c r="H17" i="3" s="1"/>
  <c r="F18" i="3"/>
  <c r="J17" i="3" l="1"/>
  <c r="G18" i="3"/>
  <c r="H18" i="3" s="1"/>
  <c r="I18" i="3"/>
  <c r="F19" i="3"/>
  <c r="J18" i="3" l="1"/>
  <c r="F20" i="3"/>
  <c r="I19" i="3"/>
  <c r="G19" i="3"/>
  <c r="H19" i="3" s="1"/>
  <c r="J19" i="3" l="1"/>
  <c r="F21" i="3"/>
  <c r="G20" i="3"/>
  <c r="H20" i="3" s="1"/>
  <c r="I20" i="3"/>
  <c r="J20" i="3" l="1"/>
  <c r="I21" i="3"/>
  <c r="G21" i="3"/>
  <c r="H21" i="3" s="1"/>
  <c r="F22" i="3"/>
  <c r="J21" i="3" l="1"/>
  <c r="G22" i="3"/>
  <c r="H22" i="3" s="1"/>
  <c r="I22" i="3"/>
  <c r="F23" i="3"/>
  <c r="J22" i="3" l="1"/>
  <c r="F24" i="3"/>
  <c r="G23" i="3"/>
  <c r="H23" i="3" s="1"/>
  <c r="I23" i="3"/>
  <c r="F25" i="3" l="1"/>
  <c r="G24" i="3"/>
  <c r="H24" i="3" s="1"/>
  <c r="I24" i="3"/>
  <c r="J23" i="3"/>
  <c r="I25" i="3" l="1"/>
  <c r="G25" i="3"/>
  <c r="H25" i="3" s="1"/>
  <c r="F26" i="3"/>
  <c r="J24" i="3"/>
  <c r="J25" i="3" l="1"/>
  <c r="G26" i="3"/>
  <c r="H26" i="3" s="1"/>
  <c r="I26" i="3"/>
  <c r="F27" i="3"/>
  <c r="F28" i="3" l="1"/>
  <c r="I27" i="3"/>
  <c r="G27" i="3"/>
  <c r="H27" i="3" s="1"/>
  <c r="J26" i="3"/>
  <c r="J27" i="3" l="1"/>
  <c r="F29" i="3"/>
  <c r="G28" i="3"/>
  <c r="H28" i="3" s="1"/>
  <c r="I28" i="3"/>
  <c r="J28" i="3" s="1"/>
  <c r="I29" i="3" l="1"/>
  <c r="G29" i="3"/>
  <c r="H29" i="3" s="1"/>
  <c r="F30" i="3"/>
  <c r="J29" i="3" l="1"/>
  <c r="G30" i="3"/>
  <c r="H30" i="3" s="1"/>
  <c r="I30" i="3"/>
  <c r="F31" i="3"/>
  <c r="F32" i="3" l="1"/>
  <c r="G31" i="3"/>
  <c r="H31" i="3" s="1"/>
  <c r="I31" i="3"/>
  <c r="J30" i="3"/>
  <c r="J31" i="3" l="1"/>
  <c r="F33" i="3"/>
  <c r="G32" i="3"/>
  <c r="H32" i="3" s="1"/>
  <c r="I32" i="3"/>
  <c r="J32" i="3" l="1"/>
  <c r="I33" i="3"/>
  <c r="G33" i="3"/>
  <c r="H33" i="3" s="1"/>
  <c r="F34" i="3"/>
  <c r="G34" i="3" l="1"/>
  <c r="H34" i="3" s="1"/>
  <c r="I34" i="3"/>
  <c r="F35" i="3"/>
  <c r="J33" i="3"/>
  <c r="F36" i="3" l="1"/>
  <c r="I35" i="3"/>
  <c r="G35" i="3"/>
  <c r="H35" i="3" s="1"/>
  <c r="J34" i="3"/>
  <c r="F37" i="3" l="1"/>
  <c r="I36" i="3"/>
  <c r="G36" i="3"/>
  <c r="H36" i="3" s="1"/>
  <c r="J35" i="3"/>
  <c r="J36" i="3" l="1"/>
  <c r="I37" i="3"/>
  <c r="G37" i="3"/>
  <c r="H37" i="3" s="1"/>
  <c r="F38" i="3"/>
  <c r="J37" i="3" l="1"/>
  <c r="G38" i="3"/>
  <c r="H38" i="3" s="1"/>
  <c r="I38" i="3"/>
  <c r="F39" i="3"/>
  <c r="J38" i="3" l="1"/>
  <c r="F40" i="3"/>
  <c r="G39" i="3"/>
  <c r="H39" i="3" s="1"/>
  <c r="I39" i="3"/>
  <c r="J39" i="3" s="1"/>
  <c r="F41" i="3" l="1"/>
  <c r="G40" i="3"/>
  <c r="H40" i="3" s="1"/>
  <c r="I40" i="3"/>
  <c r="J40" i="3" s="1"/>
  <c r="I41" i="3" l="1"/>
  <c r="G41" i="3"/>
  <c r="H41" i="3" s="1"/>
  <c r="F42" i="3"/>
  <c r="J41" i="3" l="1"/>
  <c r="G42" i="3"/>
  <c r="H42" i="3" s="1"/>
  <c r="I42" i="3"/>
  <c r="F43" i="3"/>
  <c r="J42" i="3" l="1"/>
  <c r="F44" i="3"/>
  <c r="I43" i="3"/>
  <c r="G43" i="3"/>
  <c r="H43" i="3" s="1"/>
  <c r="J43" i="3" l="1"/>
  <c r="F45" i="3"/>
  <c r="I44" i="3"/>
  <c r="G44" i="3"/>
  <c r="H44" i="3" s="1"/>
  <c r="J44" i="3" l="1"/>
  <c r="I45" i="3"/>
  <c r="G45" i="3"/>
  <c r="H45" i="3" s="1"/>
  <c r="F46" i="3"/>
  <c r="G46" i="3" l="1"/>
  <c r="H46" i="3" s="1"/>
  <c r="I46" i="3"/>
  <c r="F47" i="3"/>
  <c r="J45" i="3"/>
  <c r="J46" i="3" l="1"/>
  <c r="F48" i="3"/>
  <c r="G47" i="3"/>
  <c r="H47" i="3" s="1"/>
  <c r="I47" i="3"/>
  <c r="J47" i="3" l="1"/>
  <c r="F49" i="3"/>
  <c r="G48" i="3"/>
  <c r="H48" i="3" s="1"/>
  <c r="I48" i="3"/>
  <c r="I49" i="3" l="1"/>
  <c r="G49" i="3"/>
  <c r="H49" i="3" s="1"/>
  <c r="F50" i="3"/>
  <c r="J48" i="3"/>
  <c r="J49" i="3" l="1"/>
  <c r="G50" i="3"/>
  <c r="H50" i="3" s="1"/>
  <c r="I50" i="3"/>
  <c r="F51" i="3"/>
  <c r="F52" i="3" l="1"/>
  <c r="I51" i="3"/>
  <c r="G51" i="3"/>
  <c r="H51" i="3" s="1"/>
  <c r="J50" i="3"/>
  <c r="J51" i="3" l="1"/>
  <c r="F53" i="3"/>
  <c r="I52" i="3"/>
  <c r="G52" i="3"/>
  <c r="H52" i="3" s="1"/>
  <c r="J52" i="3" l="1"/>
  <c r="I53" i="3"/>
  <c r="G53" i="3"/>
  <c r="H53" i="3" s="1"/>
  <c r="F54" i="3"/>
  <c r="G54" i="3" l="1"/>
  <c r="H54" i="3" s="1"/>
  <c r="I54" i="3"/>
  <c r="F55" i="3"/>
  <c r="J53" i="3"/>
  <c r="J54" i="3" l="1"/>
  <c r="F56" i="3"/>
  <c r="G55" i="3"/>
  <c r="H55" i="3" s="1"/>
  <c r="I55" i="3"/>
  <c r="F57" i="3" l="1"/>
  <c r="G56" i="3"/>
  <c r="H56" i="3" s="1"/>
  <c r="I56" i="3"/>
  <c r="J55" i="3"/>
  <c r="I57" i="3" l="1"/>
  <c r="G57" i="3"/>
  <c r="H57" i="3" s="1"/>
  <c r="F58" i="3"/>
  <c r="J56" i="3"/>
  <c r="J57" i="3" l="1"/>
  <c r="G58" i="3"/>
  <c r="H58" i="3" s="1"/>
  <c r="I58" i="3"/>
  <c r="F59" i="3"/>
  <c r="J58" i="3" l="1"/>
  <c r="F60" i="3"/>
  <c r="I59" i="3"/>
  <c r="G59" i="3"/>
  <c r="H59" i="3" s="1"/>
  <c r="J59" i="3" l="1"/>
  <c r="I60" i="3"/>
  <c r="G60" i="3"/>
  <c r="H60" i="3" s="1"/>
  <c r="L14" i="3" s="1"/>
  <c r="J60" i="3" l="1"/>
  <c r="L1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Nancy</author>
  </authors>
  <commentList>
    <comment ref="C40" authorId="0" shapeId="0" xr:uid="{00000000-0006-0000-0100-000001000000}">
      <text>
        <r>
          <rPr>
            <i/>
            <sz val="10"/>
            <color indexed="81"/>
            <rFont val="Calibri"/>
            <family val="2"/>
            <scheme val="minor"/>
          </rPr>
          <t>Tope Legal UF 90</t>
        </r>
      </text>
    </comment>
    <comment ref="B44" authorId="0" shapeId="0" xr:uid="{00000000-0006-0000-0100-000002000000}">
      <text>
        <r>
          <rPr>
            <i/>
            <sz val="10"/>
            <color indexed="81"/>
            <rFont val="Calibri"/>
            <family val="2"/>
            <scheme val="minor"/>
          </rPr>
          <t>Si el sueldo base ya incluye la gratificación, seleccionar "No" en el campo "Gratificación mensual".</t>
        </r>
      </text>
    </comment>
    <comment ref="B53" authorId="0" shapeId="0" xr:uid="{00000000-0006-0000-0100-000003000000}">
      <text>
        <r>
          <rPr>
            <i/>
            <sz val="10"/>
            <color indexed="81"/>
            <rFont val="Calibri"/>
            <family val="2"/>
            <scheme val="minor"/>
          </rPr>
          <t>Si el sueldo base ya incluye la gratificación, seleccionar "No" en el campo "Gratificación mensual".</t>
        </r>
      </text>
    </comment>
  </commentList>
</comments>
</file>

<file path=xl/sharedStrings.xml><?xml version="1.0" encoding="utf-8"?>
<sst xmlns="http://schemas.openxmlformats.org/spreadsheetml/2006/main" count="148" uniqueCount="127">
  <si>
    <t>Nombre Empresa  :</t>
  </si>
  <si>
    <t>RUT  :</t>
  </si>
  <si>
    <t>Domicilio  :</t>
  </si>
  <si>
    <t xml:space="preserve">Nombre Representante Legal  : </t>
  </si>
  <si>
    <t>RUT Rep. Legal  :</t>
  </si>
  <si>
    <t>Datos Trabajador</t>
  </si>
  <si>
    <t>Nombre Trabajador  :</t>
  </si>
  <si>
    <t>Art. 161-1: Necesidades de la empresa</t>
  </si>
  <si>
    <t>Art. 161-2: Desahucio</t>
  </si>
  <si>
    <t>Art. 160-1: Falta probidad, vías de hecho, injurias o conducta grave</t>
  </si>
  <si>
    <t>Art. 160-2: Negociaciones del trabajador dentro del giro del negocio</t>
  </si>
  <si>
    <t>Art. 160-3: No concurrencia a labores sin causa justificada</t>
  </si>
  <si>
    <t>Art. 160-4: Abandono del trabajo por parte del trabajador</t>
  </si>
  <si>
    <t>Art. 160-5: Actos que afectan a la seguridad</t>
  </si>
  <si>
    <t>Art. 160-6: Perjuicio material causado intencionalmente</t>
  </si>
  <si>
    <t>Art. 160-7: Incumplimiento grave de las obligaciones</t>
  </si>
  <si>
    <t>Art. 159-1: Mutuo acuerdo</t>
  </si>
  <si>
    <t>Art. 159-2: Renuncia del trabajador</t>
  </si>
  <si>
    <t>Art. 159-3: Muerte del trabajador</t>
  </si>
  <si>
    <t>Art. 159-4: Vencimiento plazo convenido (contratos plazo fijo)</t>
  </si>
  <si>
    <t>Art. 159-5: Conclusión del trabajo que dio origen al contrato (obra o faena)</t>
  </si>
  <si>
    <t>Art. 159-6: Caso fortuito o fuerza mayor</t>
  </si>
  <si>
    <t>Años</t>
  </si>
  <si>
    <t>Meses</t>
  </si>
  <si>
    <t>Días</t>
  </si>
  <si>
    <t>Fecha de Inicio de contrato:</t>
  </si>
  <si>
    <t>Fecha de aviso de despido:</t>
  </si>
  <si>
    <t>Fecha fin de contrato:</t>
  </si>
  <si>
    <t>Período de Servicio:</t>
  </si>
  <si>
    <t>Año(s) de Servicio:</t>
  </si>
  <si>
    <t>Días obtenidos:</t>
  </si>
  <si>
    <t>¿Es zona extrema?:</t>
  </si>
  <si>
    <t>Días tomados:</t>
  </si>
  <si>
    <t>Sueldo Base:</t>
  </si>
  <si>
    <t>Gratificación mensual:</t>
  </si>
  <si>
    <t>Asignación Colación:</t>
  </si>
  <si>
    <t>Asignación Movilización:</t>
  </si>
  <si>
    <t>Valor:</t>
  </si>
  <si>
    <t>Comisiones más semana corrida (último mes):</t>
  </si>
  <si>
    <t>Comisiones más semana corrrida (penúltimo mes):</t>
  </si>
  <si>
    <t>Comisiones más semana corrdia (antepenúltimo mes):</t>
  </si>
  <si>
    <t>Promedio comisiones más semana corrida:</t>
  </si>
  <si>
    <t>Remuneración pendiente:</t>
  </si>
  <si>
    <t>Indemnización aviso previo:</t>
  </si>
  <si>
    <t>Indemnización años de servicio:</t>
  </si>
  <si>
    <t>Indemnización por vacaciones proporcionales:</t>
  </si>
  <si>
    <t>Indeminización por tiempo servido:</t>
  </si>
  <si>
    <t>TOTAL A PAGAR FINIQUITO:</t>
  </si>
  <si>
    <t>Total días trabajados:</t>
  </si>
  <si>
    <t>Días Pendientes:</t>
  </si>
  <si>
    <t>Días Inhábiles:</t>
  </si>
  <si>
    <t>Total Haberes (sueldo fijo)</t>
  </si>
  <si>
    <t>Total Haberes (sueldo variable)</t>
  </si>
  <si>
    <t>Sueldo Fijo</t>
  </si>
  <si>
    <t>Sueldo Variable</t>
  </si>
  <si>
    <t>(opcional) Ingrese datos, sin puntos</t>
  </si>
  <si>
    <t>Tipo de sueldo:</t>
  </si>
  <si>
    <t>Total Haberes:</t>
  </si>
  <si>
    <t>Valor UF:</t>
  </si>
  <si>
    <t>Valor sueldo mínimo:</t>
  </si>
  <si>
    <t>Lunes</t>
  </si>
  <si>
    <t>Martes</t>
  </si>
  <si>
    <t>Miércoles</t>
  </si>
  <si>
    <t>Jueves</t>
  </si>
  <si>
    <t>Viernes</t>
  </si>
  <si>
    <t>Sábado</t>
  </si>
  <si>
    <t>Domingo</t>
  </si>
  <si>
    <t xml:space="preserve">Fecha </t>
  </si>
  <si>
    <t>Feriado</t>
  </si>
  <si>
    <t>Año Nuevo</t>
  </si>
  <si>
    <t>Carnaval</t>
  </si>
  <si>
    <t>Viernes Santo</t>
  </si>
  <si>
    <t>Pascua</t>
  </si>
  <si>
    <t>Día del Trabajo</t>
  </si>
  <si>
    <t>Glorias Navales</t>
  </si>
  <si>
    <t>Aniv. de Asalto y Toma del Morro de Arica</t>
  </si>
  <si>
    <t>San Pedro y San Pablo (Trasladado)</t>
  </si>
  <si>
    <t>San Pedro y San Pablo</t>
  </si>
  <si>
    <t>Virgen del Carmen</t>
  </si>
  <si>
    <t>Asunción de la Virgen</t>
  </si>
  <si>
    <t>Fiestas Patrias</t>
  </si>
  <si>
    <t>Glorias del Ejército</t>
  </si>
  <si>
    <t>Día de las Iglesias Evangélicas y Protestantes</t>
  </si>
  <si>
    <t>Día de las Iglesias Evangélicas y Protestantes (Trasl.)</t>
  </si>
  <si>
    <t>Día de Todos los Santos</t>
  </si>
  <si>
    <t>Día de la Inmaculada Concepción</t>
  </si>
  <si>
    <t>Navidad</t>
  </si>
  <si>
    <t>Fines de Semana</t>
  </si>
  <si>
    <t>Festivos</t>
  </si>
  <si>
    <t>(*) Campos obligatorios.</t>
  </si>
  <si>
    <t>Seleccione (*)</t>
  </si>
  <si>
    <t>Ingrese fecha (*)</t>
  </si>
  <si>
    <t>Ingrese el valor de sueldo mínimo actualizado para cálculo de gratificación (*)</t>
  </si>
  <si>
    <t>Ingrese datos, sin puntos (*)</t>
  </si>
  <si>
    <t>Ingrese cantidad de días (*)</t>
  </si>
  <si>
    <t xml:space="preserve">Ingrese datos, sin puntos </t>
  </si>
  <si>
    <t>Causal de termino de contrato:</t>
  </si>
  <si>
    <t>Ingrese el valor UF del día del SII (*)</t>
  </si>
  <si>
    <t>Datos Empleador:</t>
  </si>
  <si>
    <t>Total días feriado legal pendiente:</t>
  </si>
  <si>
    <t>CÁLCULO FINIQUITO</t>
  </si>
  <si>
    <t>1. CÁLCULO AÑOS DE SERVICIO</t>
  </si>
  <si>
    <t>2. ANTECEDENTES REMUNERACIÓN</t>
  </si>
  <si>
    <t>3. FERIADO LEGAL (VACACIONES)</t>
  </si>
  <si>
    <t>4. INDEMNIZACIONES POR PAGAR</t>
  </si>
  <si>
    <t>Instrucciones:</t>
  </si>
  <si>
    <t>1.-</t>
  </si>
  <si>
    <t>2.-</t>
  </si>
  <si>
    <t>3.-</t>
  </si>
  <si>
    <t>4.-</t>
  </si>
  <si>
    <t>5.-</t>
  </si>
  <si>
    <t>6.-</t>
  </si>
  <si>
    <t>En esta plantilla podrás calcular el finiquito de un trabajador en Chile.</t>
  </si>
  <si>
    <t>PLANTILLA FINIQUITO CHILE</t>
  </si>
  <si>
    <r>
      <rPr>
        <b/>
        <sz val="11"/>
        <color indexed="8"/>
        <rFont val="Calibri"/>
        <family val="2"/>
      </rPr>
      <t xml:space="preserve">DATOS DEL EMPLEADOR: </t>
    </r>
    <r>
      <rPr>
        <sz val="11"/>
        <color rgb="FF000000"/>
        <rFont val="Calibri"/>
        <family val="2"/>
      </rPr>
      <t>C</t>
    </r>
    <r>
      <rPr>
        <sz val="11"/>
        <color theme="1"/>
        <rFont val="Calibri"/>
        <family val="2"/>
        <scheme val="minor"/>
      </rPr>
      <t>oloca el nombre de empresa, RUT, Domicilio, Nombre representante legal, RUT Rep. Legal.</t>
    </r>
  </si>
  <si>
    <r>
      <rPr>
        <b/>
        <sz val="11"/>
        <color theme="1"/>
        <rFont val="Calibri"/>
        <family val="2"/>
        <scheme val="minor"/>
      </rPr>
      <t>DATOS TRABAJADOR</t>
    </r>
    <r>
      <rPr>
        <sz val="11"/>
        <color theme="1"/>
        <rFont val="Calibri"/>
        <family val="2"/>
        <scheme val="minor"/>
      </rPr>
      <t>: Coloca el nombre del trabajador, RUT, Domicilio.</t>
    </r>
  </si>
  <si>
    <t xml:space="preserve">	- Elegir la causal de término de contrato (obligatorio)
	- Ingresar la fecha de inicio de contrato del trabajador (obligatorio). Puede ingresar la fecha en formato “dd/mm/aaaa”, o bien, “dd-mm-aaaa”.
	- Ingresar la fecha de termino de contrato del trabajador (obligatorio). Puede ingresar la fecha en formato “dd/mm/aaaa”, o bien, “dd-mm-aaaa”.
	- Ingresar la fecha en que informó el termino de contrato al trabajador (obligatorio). Puede ingresar la fecha en formato “dd/mm/aaaa”, o bien, “dd-mm-aaaa”.</t>
  </si>
  <si>
    <t>AÑOS DE SERVICIO</t>
  </si>
  <si>
    <t>ANTECEDENTES DE REMUNERACIÓN</t>
  </si>
  <si>
    <t xml:space="preserve"> -Ingresar el valor del sueldo mínimo vigente (obligatorio)
 -Ingresar el valor de la UF del día (obligatorio)
- Seleccionar el tipo de contrato del trabajador (Fijo o Variable), este dato es obligatorio
</t>
  </si>
  <si>
    <t xml:space="preserve"> -Si el tipo de sueldo seleccionado es “Fijo”, debe completar las siguientes celdas:
* Ingresar el Sueldo Base (obligatorio)
* Seleccionar si tiene o no gratificación mensual. Al seleccionar “Sí” se calculará automáticamente el monto. La selección es obligatoria.
* Ingresar el monto de asignación de colación (opcional).
* Ingresar el monto de asignación de movilización (opcional).</t>
  </si>
  <si>
    <t>Si el tipo de sueldo seleccionado es “Variable”, debe completar las siguientes celdas:
* Ingresar el Sueldo Base (obligatorio)
* Ingresar el valor de comisiones + semana corrida del último mes.
* Ingresar el valor de comisiones + semana corrida del penúltimo mes.
* Ingresar el valor de comisiones + semana corrida del antepenúltimo mes.
* Seleccionar si tiene o no gratificación mensual. Al seleccionar “Sí” se calculará automáticamente el monto. La selección es obligatoria.
-Ingresar el monto de asignación de colación (opcional).
-Ingresar el monto de asignación de movilización (opcional).</t>
  </si>
  <si>
    <t>FERIADO LEGAL (VACACIONES)</t>
  </si>
  <si>
    <t>Seleccione si el trabajador pertenece a zona extrema. Los trabajadores que residen y prestan servicios en la Duodécima Región de Magallanes y de la Antártica Chilena, en la Undécima Región de Aysén del General Carlos Ibáñez del Campo, y en la Provincia de Palena, se consideran zona extrema y tienen derecho a un feriado anual de veinte días hábiles.
	*Ingresar días hábiles de vacaciones tomados por el trabajador durante su permanencia (obligatorio).
	*Ingresar días inhábiles correspondientes al feriado legal (obligatorio). A partir del día siguiente de la fecha de termino de contrato, con calendario en mano, cuente los días que aparecen en le celda L26 excluyendo los sábado, domingos y festivos.  Con la fecha final, calcule cantidad de sábados, domingos y festivos que inciden en la contabilización. Así, por ejemplo, si la fecha de termino fue el 31 de agosto y hasta esa fecha le corresponden 10 días hábiles (Días pendientes), para obtener los días inhábiles se cuentan los 10 días desde el 01 de septiembre con calendario en mano y se ven cuántos días inhábiles hay en el medio, en este caso 4 días inhábiles, por tanto, el trabajador tendrá derecho a 14 días de feriado legal pendiente.</t>
  </si>
  <si>
    <t>INDEMNIZACIONES POR PAGAR</t>
  </si>
  <si>
    <t>Ingrese el monto de remuneración pendiente que le corresponde al trabajador (sueldo líquido no pagado por los días trabajados en el mes).</t>
  </si>
  <si>
    <r>
      <rPr>
        <b/>
        <sz val="11"/>
        <color theme="1"/>
        <rFont val="Calibri"/>
        <family val="2"/>
        <scheme val="minor"/>
      </rPr>
      <t>Aspectos legales a considerar en indemnizaciones:</t>
    </r>
    <r>
      <rPr>
        <sz val="11"/>
        <color theme="1"/>
        <rFont val="Calibri"/>
        <family val="2"/>
        <scheme val="minor"/>
      </rPr>
      <t xml:space="preserve">
- Todo trabajador al ser finiquitado tendrá derecho al pago del feriado legal pendiente, sin importar la causal de termino de contrato, a excepción de aquellos trabajadores que prestaron servicios por un tiempo inferior a 30 días.
- Si el contrato del trabajo ha estado vigente por un año o más y la causal de termino de contrato es “Art. 161-1: Necesidades de la empresa”, o bien, “Art. 161-2: Desahucio”, se deberá pagar al trabajador una indemnización por años de servicio que hubieren pactado contractualmente, y de no existir tal pacto, la equivalente a 30 días de la última remuneración mensual devengada por cada año de servicio, y fracción superior a seis meses prestados continuamente al empleador. Esta indemnización se encuentra limitada a 330 días de remuneración (11 años).
Sin embargo, los trabajadores con contrato de trabajo vigente al 1° de diciembre de 1990 y que hubieren sido contratados con anterioridad al 14 de agosto de 1981, tienen derecho a las indemnizaciones que le correspondan sin el límite máximo de los 330 días de remuneración. De esta forma, si el empleador pone término al contrato aplicando la causal de necesidades de la empresa a un trabajador contratado con anterioridad al 14 de agosto de 1981, su indemnización por años de servicios es sin tope de años.
- Cuando el empleador invoca la causal de necesidades de la empresa para poner término al contrato de trabajo, debe dar al trabajador un aviso escrito con una anticipación de 30 días a lo menos, de no otorgarla, deberá pagar una indemnización sustitutiva equivalente a la última remuneración mensual devengada.
- La ley ha establecido en favor de los trabajadores sujetos a contratos por obra o faena determinada que hubieren estado vigentes un mes o más, un régimen especial de indemnización legal por tiempo servido en caso de que se ponga término al contrato por la causal "conclusión del trabajo o servicio que dio origen al contrato". Esta indemnización será equivalente a dos y medio días de remuneración por cada mes trabajado y fracción superior a quince días, en la forma y modalidad señalada en el artículo 23 transitorio del Código del Trabajo, que establece una gradualidad de los días a indemnizar, dependiendo de la fecha de vigencia de los contratos.
La gradualidad aludida es la siguiente:
a) Los contratos por obra o faena que se celebren entre el 1° de enero de 2019 y el 30 de junio de 2020, dan derecho a los respectivos trabajadores a exigir una indemnización por tiempo servido equivalente a un día de remuneración por cada mes trabajado y fracción superior a 15 días.
b) Los contratos por obra o faena que se celebren entre el 1 de julio de 2020 hasta el 30 de junio de 2021, da derecho a una indemnización por tiempo servido equivalente a un día y medio de remuneración por mes trabajado y fracción superior a 15 días.
c) Los contratos por obra o faena que se celebren a contar del 1 de julio de 2021 hasta el 31 de diciembre de 2021 dan derecho a percibir una indemnización por término de contrato equivalente a dos días de remuneración por mes trabajado y fracción superior a 15 días.
d) Finalmente, los contratos que se celebren con posterioridad al 31 de diciembre de 2021 darán derecho a percibir la aludida indemnización de acuerdo con lo establecido en el inciso tercero del artículo 163 del Código del Trabajo, esto es, dos días y medio por cada mes trabajado y fracción superior a 15 días.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</si>
</sst>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quot;$&quot;* #,##0_ ;_ &quot;$&quot;* \-#,##0_ ;_ &quot;$&quot;* &quot;-&quot;_ ;_ @_ "/>
    <numFmt numFmtId="165" formatCode="_ &quot;$&quot;* #,##0.00_ ;_ &quot;$&quot;* \-#,##0.00_ ;_ &quot;$&quot;* &quot;-&quot;??_ ;_ @_ "/>
    <numFmt numFmtId="166" formatCode="_ &quot;$&quot;* #,##0.00_ ;_ &quot;$&quot;* \-#,##0.00_ ;_ &quot;$&quot;* &quot;-&quot;_ ;_ @_ "/>
    <numFmt numFmtId="167" formatCode="0.00000000"/>
    <numFmt numFmtId="168" formatCode="0.0"/>
  </numFmts>
  <fonts count="27">
    <font>
      <sz val="11"/>
      <color theme="1"/>
      <name val="Calibri"/>
      <family val="2"/>
      <scheme val="minor"/>
    </font>
    <font>
      <sz val="11"/>
      <name val="Calibri"/>
      <family val="2"/>
      <scheme val="minor"/>
    </font>
    <font>
      <sz val="11"/>
      <color theme="1"/>
      <name val="Calibri"/>
      <family val="2"/>
      <scheme val="minor"/>
    </font>
    <font>
      <b/>
      <sz val="11"/>
      <color theme="1"/>
      <name val="Calibri"/>
      <family val="2"/>
      <scheme val="minor"/>
    </font>
    <font>
      <sz val="8"/>
      <name val="Calibri"/>
      <family val="2"/>
      <scheme val="minor"/>
    </font>
    <font>
      <i/>
      <sz val="10"/>
      <color indexed="81"/>
      <name val="Calibri"/>
      <family val="2"/>
      <scheme val="minor"/>
    </font>
    <font>
      <sz val="12"/>
      <color theme="1"/>
      <name val="Calibri"/>
      <family val="2"/>
      <scheme val="minor"/>
    </font>
    <font>
      <sz val="11"/>
      <color theme="1"/>
      <name val="Arial"/>
      <family val="2"/>
    </font>
    <font>
      <sz val="11"/>
      <color theme="1" tint="0.249977111117893"/>
      <name val="Arial"/>
      <family val="2"/>
    </font>
    <font>
      <b/>
      <u/>
      <sz val="16"/>
      <color theme="1" tint="0.249977111117893"/>
      <name val="Arial"/>
      <family val="2"/>
    </font>
    <font>
      <b/>
      <sz val="11"/>
      <color theme="1"/>
      <name val="Arial"/>
      <family val="2"/>
    </font>
    <font>
      <b/>
      <sz val="12"/>
      <color theme="1" tint="0.249977111117893"/>
      <name val="Arial"/>
      <family val="2"/>
    </font>
    <font>
      <sz val="11"/>
      <color theme="2" tint="-0.499984740745262"/>
      <name val="Arial"/>
      <family val="2"/>
    </font>
    <font>
      <b/>
      <sz val="12"/>
      <color theme="1"/>
      <name val="Arial"/>
      <family val="2"/>
    </font>
    <font>
      <sz val="9"/>
      <color theme="2" tint="-0.499984740745262"/>
      <name val="Arial"/>
      <family val="2"/>
    </font>
    <font>
      <sz val="12"/>
      <color theme="1" tint="0.249977111117893"/>
      <name val="Arial"/>
      <family val="2"/>
    </font>
    <font>
      <sz val="11"/>
      <name val="Arial"/>
      <family val="2"/>
    </font>
    <font>
      <sz val="11"/>
      <color rgb="FF00B0F0"/>
      <name val="Arial"/>
      <family val="2"/>
    </font>
    <font>
      <b/>
      <sz val="12"/>
      <name val="Arial"/>
      <family val="2"/>
    </font>
    <font>
      <sz val="11"/>
      <color theme="2" tint="-0.249977111117893"/>
      <name val="Arial"/>
      <family val="2"/>
    </font>
    <font>
      <sz val="9"/>
      <color theme="0" tint="-0.34998626667073579"/>
      <name val="Arial"/>
      <family val="2"/>
    </font>
    <font>
      <b/>
      <sz val="11"/>
      <name val="Arial"/>
      <family val="2"/>
    </font>
    <font>
      <u/>
      <sz val="12"/>
      <color theme="1" tint="0.249977111117893"/>
      <name val="Arial"/>
      <family val="2"/>
    </font>
    <font>
      <sz val="11"/>
      <color theme="1"/>
      <name val="Coolvetica Rg"/>
      <family val="2"/>
    </font>
    <font>
      <sz val="12"/>
      <color rgb="FF000000"/>
      <name val="Calibri"/>
      <family val="2"/>
      <scheme val="minor"/>
    </font>
    <font>
      <b/>
      <sz val="11"/>
      <color indexed="8"/>
      <name val="Calibri"/>
      <family val="2"/>
    </font>
    <font>
      <sz val="11"/>
      <color rgb="FF000000"/>
      <name val="Calibri"/>
      <family val="2"/>
    </font>
  </fonts>
  <fills count="7">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s>
  <borders count="14">
    <border>
      <left/>
      <right/>
      <top/>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top style="hair">
        <color theme="0" tint="-0.24994659260841701"/>
      </top>
      <bottom style="hair">
        <color theme="0" tint="-0.24994659260841701"/>
      </bottom>
      <diagonal/>
    </border>
    <border>
      <left/>
      <right/>
      <top style="hair">
        <color theme="0" tint="-0.24994659260841701"/>
      </top>
      <bottom style="hair">
        <color theme="0" tint="-0.24994659260841701"/>
      </bottom>
      <diagonal/>
    </border>
    <border>
      <left/>
      <right style="hair">
        <color theme="0" tint="-0.24994659260841701"/>
      </right>
      <top style="hair">
        <color theme="0" tint="-0.24994659260841701"/>
      </top>
      <bottom style="hair">
        <color theme="0" tint="-0.24994659260841701"/>
      </bottom>
      <diagonal/>
    </border>
    <border>
      <left style="hair">
        <color theme="0" tint="-0.24994659260841701"/>
      </left>
      <right/>
      <top style="hair">
        <color theme="0" tint="-0.24994659260841701"/>
      </top>
      <bottom/>
      <diagonal/>
    </border>
    <border>
      <left/>
      <right/>
      <top style="hair">
        <color theme="0" tint="-0.24994659260841701"/>
      </top>
      <bottom/>
      <diagonal/>
    </border>
    <border>
      <left/>
      <right style="hair">
        <color theme="0" tint="-0.24994659260841701"/>
      </right>
      <top style="hair">
        <color theme="0" tint="-0.24994659260841701"/>
      </top>
      <bottom/>
      <diagonal/>
    </border>
    <border>
      <left style="hair">
        <color theme="0" tint="-0.24994659260841701"/>
      </left>
      <right/>
      <top/>
      <bottom/>
      <diagonal/>
    </border>
    <border>
      <left/>
      <right style="hair">
        <color theme="0" tint="-0.24994659260841701"/>
      </right>
      <top/>
      <bottom/>
      <diagonal/>
    </border>
    <border>
      <left style="hair">
        <color theme="0" tint="-0.24994659260841701"/>
      </left>
      <right/>
      <top/>
      <bottom style="hair">
        <color theme="0" tint="-0.24994659260841701"/>
      </bottom>
      <diagonal/>
    </border>
    <border>
      <left/>
      <right/>
      <top/>
      <bottom style="hair">
        <color theme="0" tint="-0.24994659260841701"/>
      </bottom>
      <diagonal/>
    </border>
    <border>
      <left/>
      <right style="hair">
        <color theme="0" tint="-0.24994659260841701"/>
      </right>
      <top/>
      <bottom style="hair">
        <color theme="0" tint="-0.24994659260841701"/>
      </bottom>
      <diagonal/>
    </border>
    <border>
      <left/>
      <right/>
      <top/>
      <bottom style="medium">
        <color indexed="64"/>
      </bottom>
      <diagonal/>
    </border>
  </borders>
  <cellStyleXfs count="3">
    <xf numFmtId="0" fontId="0" fillId="0" borderId="0"/>
    <xf numFmtId="164" fontId="2" fillId="0" borderId="0" applyFont="0" applyFill="0" applyBorder="0" applyAlignment="0" applyProtection="0"/>
    <xf numFmtId="0" fontId="6" fillId="0" borderId="0"/>
  </cellStyleXfs>
  <cellXfs count="117">
    <xf numFmtId="0" fontId="0" fillId="0" borderId="0" xfId="0"/>
    <xf numFmtId="0" fontId="1" fillId="0" borderId="0" xfId="0" applyFont="1"/>
    <xf numFmtId="14" fontId="0" fillId="0" borderId="0" xfId="0" applyNumberFormat="1"/>
    <xf numFmtId="164" fontId="0" fillId="0" borderId="0" xfId="0" applyNumberFormat="1"/>
    <xf numFmtId="164" fontId="1" fillId="3" borderId="0" xfId="1" applyFont="1" applyFill="1"/>
    <xf numFmtId="0" fontId="0" fillId="0" borderId="0" xfId="0" applyAlignment="1">
      <alignment vertical="center" wrapText="1"/>
    </xf>
    <xf numFmtId="0" fontId="0" fillId="0" borderId="0" xfId="0" applyFill="1"/>
    <xf numFmtId="0" fontId="7" fillId="0" borderId="0" xfId="0" applyFont="1"/>
    <xf numFmtId="14" fontId="8" fillId="0" borderId="0" xfId="0" applyNumberFormat="1" applyFont="1" applyFill="1" applyBorder="1" applyAlignment="1" applyProtection="1">
      <protection locked="0"/>
    </xf>
    <xf numFmtId="0" fontId="9" fillId="0" borderId="0" xfId="0" applyFont="1" applyAlignment="1">
      <alignment horizontal="centerContinuous" vertical="center"/>
    </xf>
    <xf numFmtId="0" fontId="7" fillId="0" borderId="0" xfId="0" applyFont="1" applyAlignment="1">
      <alignment horizontal="centerContinuous"/>
    </xf>
    <xf numFmtId="0" fontId="10" fillId="0" borderId="0" xfId="0" applyFont="1" applyAlignment="1">
      <alignment horizontal="centerContinuous"/>
    </xf>
    <xf numFmtId="0" fontId="11" fillId="0" borderId="0" xfId="0" applyFont="1" applyAlignment="1">
      <alignment vertical="center"/>
    </xf>
    <xf numFmtId="0" fontId="12" fillId="0" borderId="0" xfId="0" applyFont="1"/>
    <xf numFmtId="0" fontId="13" fillId="0" borderId="0" xfId="0" applyFont="1"/>
    <xf numFmtId="0" fontId="14" fillId="0" borderId="0" xfId="0" applyFont="1"/>
    <xf numFmtId="0" fontId="15" fillId="0" borderId="0" xfId="0" applyFont="1" applyAlignment="1">
      <alignment vertical="center"/>
    </xf>
    <xf numFmtId="0" fontId="8" fillId="0" borderId="1" xfId="0" applyFont="1" applyFill="1" applyBorder="1" applyAlignment="1" applyProtection="1">
      <alignment horizontal="center" vertical="center"/>
      <protection locked="0"/>
    </xf>
    <xf numFmtId="0" fontId="15" fillId="0" borderId="3" xfId="0" applyFont="1" applyFill="1" applyBorder="1" applyAlignment="1">
      <alignment vertical="center"/>
    </xf>
    <xf numFmtId="0" fontId="15" fillId="0" borderId="4" xfId="0" applyFont="1" applyFill="1" applyBorder="1" applyAlignment="1">
      <alignment vertical="center"/>
    </xf>
    <xf numFmtId="0" fontId="14" fillId="0" borderId="0" xfId="0" applyFont="1" applyFill="1" applyBorder="1" applyAlignment="1">
      <alignment vertical="center"/>
    </xf>
    <xf numFmtId="0" fontId="7" fillId="0" borderId="0" xfId="0" applyFont="1" applyAlignment="1">
      <alignment horizontal="left" vertical="center"/>
    </xf>
    <xf numFmtId="0" fontId="7" fillId="0" borderId="0" xfId="0" applyFont="1" applyBorder="1" applyAlignment="1">
      <alignment horizontal="center"/>
    </xf>
    <xf numFmtId="168" fontId="16" fillId="4" borderId="1" xfId="0" applyNumberFormat="1" applyFont="1" applyFill="1" applyBorder="1" applyAlignment="1">
      <alignment horizontal="center" vertical="center"/>
    </xf>
    <xf numFmtId="0" fontId="7" fillId="2" borderId="0" xfId="0" applyFont="1" applyFill="1" applyAlignment="1">
      <alignment horizontal="center"/>
    </xf>
    <xf numFmtId="14" fontId="8" fillId="0" borderId="1" xfId="0" applyNumberFormat="1" applyFont="1" applyFill="1" applyBorder="1" applyProtection="1">
      <protection locked="0"/>
    </xf>
    <xf numFmtId="0" fontId="7" fillId="0" borderId="0" xfId="0" applyFont="1" applyBorder="1"/>
    <xf numFmtId="167" fontId="7" fillId="0" borderId="0" xfId="0" applyNumberFormat="1" applyFont="1"/>
    <xf numFmtId="0" fontId="8" fillId="0" borderId="1" xfId="0" applyFont="1" applyFill="1" applyBorder="1" applyAlignment="1" applyProtection="1">
      <alignment horizontal="center"/>
      <protection locked="0"/>
    </xf>
    <xf numFmtId="0" fontId="14" fillId="0" borderId="0" xfId="0" applyFont="1" applyBorder="1" applyAlignment="1">
      <alignment vertical="center"/>
    </xf>
    <xf numFmtId="14" fontId="7" fillId="0" borderId="0" xfId="0" applyNumberFormat="1" applyFont="1"/>
    <xf numFmtId="0" fontId="16" fillId="4" borderId="1" xfId="0" applyFont="1" applyFill="1" applyBorder="1" applyAlignment="1">
      <alignment horizontal="center" vertical="center"/>
    </xf>
    <xf numFmtId="0" fontId="15" fillId="0" borderId="0" xfId="0" applyFont="1" applyFill="1" applyAlignment="1">
      <alignment vertical="center"/>
    </xf>
    <xf numFmtId="0" fontId="17" fillId="0" borderId="0" xfId="0" applyFont="1" applyFill="1" applyAlignment="1">
      <alignment horizontal="center" vertical="center"/>
    </xf>
    <xf numFmtId="0" fontId="7" fillId="0" borderId="0" xfId="0" applyFont="1" applyFill="1"/>
    <xf numFmtId="0" fontId="7" fillId="0" borderId="0" xfId="0" applyFont="1" applyFill="1" applyBorder="1"/>
    <xf numFmtId="0" fontId="14" fillId="0" borderId="0" xfId="0" applyFont="1" applyAlignment="1">
      <alignment horizontal="center"/>
    </xf>
    <xf numFmtId="0" fontId="7" fillId="0" borderId="0" xfId="0" applyFont="1" applyAlignment="1">
      <alignment horizontal="center"/>
    </xf>
    <xf numFmtId="0" fontId="7" fillId="2" borderId="0" xfId="0" applyNumberFormat="1" applyFont="1" applyFill="1" applyAlignment="1">
      <alignment horizontal="center"/>
    </xf>
    <xf numFmtId="168" fontId="18" fillId="4" borderId="1" xfId="0" applyNumberFormat="1" applyFont="1" applyFill="1" applyBorder="1" applyAlignment="1">
      <alignment horizontal="center" vertical="center"/>
    </xf>
    <xf numFmtId="0" fontId="18" fillId="4" borderId="1" xfId="0" applyFont="1" applyFill="1" applyBorder="1" applyAlignment="1">
      <alignment horizontal="center" vertical="center"/>
    </xf>
    <xf numFmtId="2" fontId="7" fillId="0" borderId="0" xfId="0" applyNumberFormat="1" applyFont="1" applyAlignment="1">
      <alignment horizontal="center"/>
    </xf>
    <xf numFmtId="164" fontId="8" fillId="0" borderId="1" xfId="1" applyNumberFormat="1" applyFont="1" applyBorder="1" applyAlignment="1" applyProtection="1">
      <alignment vertical="center"/>
      <protection locked="0"/>
    </xf>
    <xf numFmtId="164" fontId="8" fillId="0" borderId="1" xfId="1" applyFont="1" applyFill="1" applyBorder="1" applyProtection="1">
      <protection locked="0"/>
    </xf>
    <xf numFmtId="166" fontId="8" fillId="0" borderId="1" xfId="1" applyNumberFormat="1" applyFont="1" applyBorder="1" applyAlignment="1" applyProtection="1">
      <alignment vertical="center"/>
      <protection locked="0"/>
    </xf>
    <xf numFmtId="0" fontId="7" fillId="0" borderId="0" xfId="0" applyFont="1" applyAlignment="1">
      <alignment vertical="center" wrapText="1"/>
    </xf>
    <xf numFmtId="164" fontId="16" fillId="4" borderId="1" xfId="1" applyFont="1" applyFill="1" applyBorder="1" applyAlignment="1">
      <alignment horizontal="center" vertical="center"/>
    </xf>
    <xf numFmtId="0" fontId="7" fillId="2" borderId="0" xfId="0" applyFont="1" applyFill="1"/>
    <xf numFmtId="0" fontId="19" fillId="0" borderId="0" xfId="0" applyFont="1"/>
    <xf numFmtId="0" fontId="15" fillId="0" borderId="1" xfId="0" applyFont="1" applyBorder="1" applyAlignment="1" applyProtection="1">
      <alignment horizontal="center" vertical="center"/>
      <protection locked="0"/>
    </xf>
    <xf numFmtId="0" fontId="14" fillId="0" borderId="0" xfId="0" applyFont="1" applyBorder="1"/>
    <xf numFmtId="164" fontId="18" fillId="4" borderId="1" xfId="1" applyFont="1" applyFill="1" applyBorder="1" applyAlignment="1">
      <alignment horizontal="center" vertical="center"/>
    </xf>
    <xf numFmtId="164" fontId="7" fillId="0" borderId="0" xfId="0" applyNumberFormat="1" applyFont="1" applyFill="1" applyBorder="1"/>
    <xf numFmtId="0" fontId="15" fillId="0" borderId="0" xfId="0" applyFont="1" applyAlignment="1">
      <alignment vertical="center" wrapText="1"/>
    </xf>
    <xf numFmtId="0" fontId="19" fillId="0" borderId="0" xfId="0" applyFont="1" applyAlignment="1">
      <alignment vertical="center"/>
    </xf>
    <xf numFmtId="165" fontId="7" fillId="0" borderId="0" xfId="0" applyNumberFormat="1" applyFont="1"/>
    <xf numFmtId="0" fontId="16" fillId="0" borderId="6" xfId="0" applyFont="1" applyFill="1" applyBorder="1"/>
    <xf numFmtId="0" fontId="16" fillId="0" borderId="7" xfId="0" applyFont="1" applyBorder="1"/>
    <xf numFmtId="0" fontId="16" fillId="0" borderId="8" xfId="0" applyFont="1" applyFill="1" applyBorder="1"/>
    <xf numFmtId="0" fontId="16" fillId="0" borderId="0" xfId="0" applyFont="1" applyFill="1" applyBorder="1"/>
    <xf numFmtId="0" fontId="16" fillId="0" borderId="9" xfId="0" applyFont="1" applyBorder="1"/>
    <xf numFmtId="1" fontId="7" fillId="2" borderId="0" xfId="0" applyNumberFormat="1" applyFont="1" applyFill="1"/>
    <xf numFmtId="0" fontId="15" fillId="0" borderId="8" xfId="0" applyFont="1" applyBorder="1" applyAlignment="1">
      <alignment vertical="center"/>
    </xf>
    <xf numFmtId="164" fontId="8" fillId="0" borderId="1" xfId="1" applyFont="1" applyFill="1" applyBorder="1" applyAlignment="1" applyProtection="1">
      <alignment vertical="center"/>
      <protection locked="0"/>
    </xf>
    <xf numFmtId="164" fontId="8" fillId="0" borderId="1" xfId="1" applyFont="1" applyFill="1" applyBorder="1" applyAlignment="1" applyProtection="1">
      <alignment horizontal="center" vertical="center"/>
      <protection locked="0"/>
    </xf>
    <xf numFmtId="0" fontId="15" fillId="0" borderId="0" xfId="0" applyFont="1" applyBorder="1" applyAlignment="1">
      <alignment horizontal="right" vertical="center" wrapText="1"/>
    </xf>
    <xf numFmtId="0" fontId="7" fillId="0" borderId="0" xfId="0" applyNumberFormat="1" applyFont="1"/>
    <xf numFmtId="0" fontId="20" fillId="0" borderId="0" xfId="0" applyFont="1" applyBorder="1"/>
    <xf numFmtId="164" fontId="16" fillId="0" borderId="0" xfId="0" applyNumberFormat="1" applyFont="1" applyFill="1" applyBorder="1"/>
    <xf numFmtId="0" fontId="16" fillId="0" borderId="10" xfId="0" applyFont="1" applyBorder="1"/>
    <xf numFmtId="0" fontId="16" fillId="0" borderId="11" xfId="0" applyFont="1" applyBorder="1"/>
    <xf numFmtId="0" fontId="16" fillId="0" borderId="11" xfId="0" applyFont="1" applyFill="1" applyBorder="1"/>
    <xf numFmtId="0" fontId="16" fillId="0" borderId="12" xfId="0" applyFont="1" applyBorder="1"/>
    <xf numFmtId="164" fontId="7" fillId="0" borderId="0" xfId="0" applyNumberFormat="1" applyFont="1"/>
    <xf numFmtId="0" fontId="16" fillId="0" borderId="0" xfId="0" applyFont="1"/>
    <xf numFmtId="164" fontId="16" fillId="3" borderId="0" xfId="0" applyNumberFormat="1" applyFont="1" applyFill="1"/>
    <xf numFmtId="0" fontId="21" fillId="0" borderId="0" xfId="0" applyFont="1"/>
    <xf numFmtId="165" fontId="16" fillId="0" borderId="0" xfId="0" applyNumberFormat="1" applyFont="1"/>
    <xf numFmtId="0" fontId="16" fillId="0" borderId="0" xfId="0" applyFont="1" applyBorder="1"/>
    <xf numFmtId="0" fontId="15" fillId="0" borderId="8" xfId="0" applyFont="1" applyBorder="1" applyAlignment="1">
      <alignment vertical="center" wrapText="1"/>
    </xf>
    <xf numFmtId="0" fontId="1" fillId="5" borderId="13" xfId="0" applyFont="1" applyFill="1" applyBorder="1"/>
    <xf numFmtId="0" fontId="22" fillId="0" borderId="5" xfId="0" applyFont="1" applyBorder="1" applyAlignment="1">
      <alignment vertical="center"/>
    </xf>
    <xf numFmtId="0" fontId="0" fillId="6" borderId="0" xfId="0" applyFill="1" applyAlignment="1">
      <alignment horizontal="center" vertical="center"/>
    </xf>
    <xf numFmtId="0" fontId="23" fillId="6" borderId="0" xfId="0" applyFont="1" applyFill="1" applyAlignment="1">
      <alignment horizontal="left" vertical="center"/>
    </xf>
    <xf numFmtId="0" fontId="0" fillId="6" borderId="0" xfId="0" applyFill="1"/>
    <xf numFmtId="0" fontId="0" fillId="0" borderId="0" xfId="0" applyAlignment="1">
      <alignment vertical="center"/>
    </xf>
    <xf numFmtId="0" fontId="0" fillId="0" borderId="0" xfId="0" applyAlignment="1">
      <alignment horizontal="center" vertical="center"/>
    </xf>
    <xf numFmtId="0" fontId="24" fillId="0" borderId="0" xfId="0" applyFont="1" applyAlignment="1">
      <alignment vertical="center" wrapText="1"/>
    </xf>
    <xf numFmtId="0" fontId="3" fillId="0" borderId="0" xfId="0" applyFont="1"/>
    <xf numFmtId="0" fontId="0" fillId="0" borderId="0" xfId="0" applyAlignment="1">
      <alignment horizontal="center" vertical="top"/>
    </xf>
    <xf numFmtId="0" fontId="0" fillId="0" borderId="0" xfId="0" applyAlignment="1">
      <alignment wrapText="1"/>
    </xf>
    <xf numFmtId="0" fontId="0" fillId="0" borderId="0" xfId="0" applyAlignment="1">
      <alignment horizontal="left" wrapText="1"/>
    </xf>
    <xf numFmtId="0" fontId="3" fillId="0" borderId="0" xfId="0" applyFont="1" applyAlignment="1">
      <alignment horizontal="justify" vertical="center"/>
    </xf>
    <xf numFmtId="0" fontId="0" fillId="0" borderId="0" xfId="0" applyAlignment="1">
      <alignment horizontal="justify" vertical="center"/>
    </xf>
    <xf numFmtId="0" fontId="8" fillId="0" borderId="0" xfId="0" applyFont="1" applyAlignment="1">
      <alignment vertical="center"/>
    </xf>
    <xf numFmtId="0" fontId="11" fillId="0" borderId="0" xfId="0" applyFont="1" applyAlignment="1">
      <alignment horizontal="left" vertical="center"/>
    </xf>
    <xf numFmtId="0" fontId="0" fillId="0" borderId="0" xfId="0" applyFill="1" applyAlignment="1">
      <alignment horizontal="center" vertical="center"/>
    </xf>
    <xf numFmtId="0" fontId="0" fillId="0" borderId="0" xfId="0" applyFill="1" applyAlignment="1">
      <alignment vertical="center" wrapText="1"/>
    </xf>
    <xf numFmtId="0" fontId="0" fillId="0" borderId="0" xfId="0" applyFill="1" applyAlignment="1">
      <alignment horizontal="left" wrapText="1"/>
    </xf>
    <xf numFmtId="0" fontId="0" fillId="0" borderId="0" xfId="0" applyFill="1" applyAlignment="1">
      <alignment horizontal="left" vertical="center"/>
    </xf>
    <xf numFmtId="0" fontId="0" fillId="0" borderId="0" xfId="0" applyFill="1" applyAlignment="1">
      <alignment horizontal="center" vertical="top"/>
    </xf>
    <xf numFmtId="0" fontId="0" fillId="0" borderId="0" xfId="0" applyFill="1" applyAlignment="1">
      <alignment horizontal="left" vertical="center" wrapText="1"/>
    </xf>
    <xf numFmtId="0" fontId="3" fillId="0" borderId="0" xfId="0" applyFont="1" applyFill="1" applyAlignment="1">
      <alignment horizontal="center" vertical="center"/>
    </xf>
    <xf numFmtId="0" fontId="3" fillId="0" borderId="0" xfId="0" applyFont="1" applyFill="1" applyAlignment="1">
      <alignment horizontal="left" wrapText="1"/>
    </xf>
    <xf numFmtId="0" fontId="3" fillId="0" borderId="0" xfId="0" applyFont="1" applyAlignment="1">
      <alignment horizontal="left" wrapText="1"/>
    </xf>
    <xf numFmtId="0" fontId="0" fillId="0" borderId="0" xfId="0" applyFill="1" applyAlignment="1">
      <alignment horizontal="left" vertical="top" wrapText="1"/>
    </xf>
    <xf numFmtId="0" fontId="3" fillId="0" borderId="0" xfId="0" applyFont="1" applyAlignment="1">
      <alignment horizontal="center" vertical="center"/>
    </xf>
    <xf numFmtId="0" fontId="0" fillId="0" borderId="0" xfId="0" applyFont="1" applyFill="1" applyAlignment="1">
      <alignment wrapText="1"/>
    </xf>
    <xf numFmtId="0" fontId="0" fillId="0" borderId="0" xfId="0" applyFill="1" applyAlignment="1">
      <alignment horizontal="justify" vertical="center"/>
    </xf>
    <xf numFmtId="0" fontId="0" fillId="0" borderId="0" xfId="0" applyFill="1" applyAlignment="1">
      <alignment horizontal="left" vertical="top" wrapText="1"/>
    </xf>
    <xf numFmtId="14" fontId="8" fillId="0" borderId="2" xfId="0" applyNumberFormat="1" applyFont="1" applyFill="1" applyBorder="1" applyAlignment="1" applyProtection="1">
      <alignment horizontal="left"/>
      <protection locked="0"/>
    </xf>
    <xf numFmtId="14" fontId="8" fillId="0" borderId="3" xfId="0" applyNumberFormat="1" applyFont="1" applyFill="1" applyBorder="1" applyAlignment="1" applyProtection="1">
      <alignment horizontal="left"/>
      <protection locked="0"/>
    </xf>
    <xf numFmtId="14" fontId="8" fillId="0" borderId="4" xfId="0" applyNumberFormat="1" applyFont="1" applyFill="1" applyBorder="1" applyAlignment="1" applyProtection="1">
      <alignment horizontal="left"/>
      <protection locked="0"/>
    </xf>
    <xf numFmtId="0" fontId="8" fillId="0" borderId="2" xfId="0" applyFont="1" applyFill="1" applyBorder="1" applyAlignment="1" applyProtection="1">
      <alignment horizontal="left" vertical="center"/>
      <protection locked="0"/>
    </xf>
    <xf numFmtId="0" fontId="8" fillId="0" borderId="3" xfId="0" applyFont="1" applyFill="1" applyBorder="1" applyAlignment="1" applyProtection="1">
      <alignment horizontal="left" vertical="center"/>
      <protection locked="0"/>
    </xf>
    <xf numFmtId="0" fontId="8" fillId="0" borderId="4" xfId="0" applyFont="1" applyFill="1" applyBorder="1" applyAlignment="1" applyProtection="1">
      <alignment horizontal="left" vertical="center"/>
      <protection locked="0"/>
    </xf>
    <xf numFmtId="14" fontId="8" fillId="0" borderId="11" xfId="0" applyNumberFormat="1" applyFont="1" applyFill="1" applyBorder="1" applyAlignment="1" applyProtection="1">
      <alignment horizontal="left"/>
      <protection locked="0"/>
    </xf>
  </cellXfs>
  <cellStyles count="3">
    <cellStyle name="Moneda [0]" xfId="1" builtinId="7"/>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4</xdr:col>
      <xdr:colOff>21430</xdr:colOff>
      <xdr:row>0</xdr:row>
      <xdr:rowOff>63501</xdr:rowOff>
    </xdr:from>
    <xdr:to>
      <xdr:col>10</xdr:col>
      <xdr:colOff>546099</xdr:colOff>
      <xdr:row>1</xdr:row>
      <xdr:rowOff>428626</xdr:rowOff>
    </xdr:to>
    <xdr:sp macro="" textlink="">
      <xdr:nvSpPr>
        <xdr:cNvPr id="3" name="TextBox 1">
          <a:extLst>
            <a:ext uri="{FF2B5EF4-FFF2-40B4-BE49-F238E27FC236}">
              <a16:creationId xmlns:a16="http://schemas.microsoft.com/office/drawing/2014/main" id="{0C0CB04E-93B5-433B-99EE-D72CFC659C1C}"/>
            </a:ext>
          </a:extLst>
        </xdr:cNvPr>
        <xdr:cNvSpPr txBox="1"/>
      </xdr:nvSpPr>
      <xdr:spPr>
        <a:xfrm>
          <a:off x="4117180" y="63501"/>
          <a:ext cx="5322888" cy="436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000" b="1">
              <a:solidFill>
                <a:sysClr val="windowText" lastClr="000000"/>
              </a:solidFill>
              <a:latin typeface="Arial Black" panose="020B0A04020102020204" pitchFamily="34" charset="0"/>
            </a:rPr>
            <a:t>Cálculo</a:t>
          </a:r>
          <a:r>
            <a:rPr lang="en-US" sz="2000" b="1" baseline="0">
              <a:solidFill>
                <a:sysClr val="windowText" lastClr="000000"/>
              </a:solidFill>
              <a:latin typeface="Arial Black" panose="020B0A04020102020204" pitchFamily="34" charset="0"/>
            </a:rPr>
            <a:t> Finiquito Chile</a:t>
          </a:r>
          <a:endParaRPr lang="en-US" sz="2000" b="1">
            <a:solidFill>
              <a:sysClr val="windowText" lastClr="000000"/>
            </a:solidFill>
            <a:latin typeface="Arial Black" panose="020B0A040201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enovo%20ideapad\Desktop\Instrucci&#243;n%20EXCEL\Plantillas%20del%20Sitio\Plantillas\planilla-de-excel-de-calendario-de-vacaciones-de-emplead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ntiago\Downloads\planilla-de-excel-para-el-aplicativo-de-compras-y-vent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YUDA -"/>
      <sheetName val="Días tomados"/>
      <sheetName val="Feriados y días laborables"/>
      <sheetName val="Auxiliar"/>
    </sheetNames>
    <sheetDataSet>
      <sheetData sheetId="0"/>
      <sheetData sheetId="1"/>
      <sheetData sheetId="2"/>
      <sheetData sheetId="3">
        <row r="1">
          <cell r="A1" t="str">
            <v>Enero</v>
          </cell>
          <cell r="B1">
            <v>1</v>
          </cell>
          <cell r="F1">
            <v>2019</v>
          </cell>
        </row>
        <row r="2">
          <cell r="A2" t="str">
            <v>Febrero</v>
          </cell>
          <cell r="B2">
            <v>2</v>
          </cell>
          <cell r="F2">
            <v>2020</v>
          </cell>
        </row>
        <row r="3">
          <cell r="A3" t="str">
            <v>Marzo</v>
          </cell>
          <cell r="B3">
            <v>3</v>
          </cell>
          <cell r="F3">
            <v>2021</v>
          </cell>
        </row>
        <row r="4">
          <cell r="A4" t="str">
            <v>Abril</v>
          </cell>
          <cell r="B4">
            <v>4</v>
          </cell>
          <cell r="F4">
            <v>2022</v>
          </cell>
        </row>
        <row r="5">
          <cell r="A5" t="str">
            <v>Mayo</v>
          </cell>
          <cell r="B5">
            <v>5</v>
          </cell>
          <cell r="F5">
            <v>2023</v>
          </cell>
        </row>
        <row r="6">
          <cell r="A6" t="str">
            <v>Junio</v>
          </cell>
          <cell r="B6">
            <v>6</v>
          </cell>
          <cell r="F6">
            <v>2024</v>
          </cell>
        </row>
        <row r="7">
          <cell r="A7" t="str">
            <v>Julio</v>
          </cell>
          <cell r="B7">
            <v>7</v>
          </cell>
          <cell r="F7">
            <v>2025</v>
          </cell>
        </row>
        <row r="8">
          <cell r="A8" t="str">
            <v>Agosto</v>
          </cell>
          <cell r="B8">
            <v>8</v>
          </cell>
          <cell r="F8">
            <v>2026</v>
          </cell>
        </row>
        <row r="9">
          <cell r="A9" t="str">
            <v>Septiembre</v>
          </cell>
          <cell r="B9">
            <v>9</v>
          </cell>
          <cell r="F9">
            <v>2027</v>
          </cell>
        </row>
        <row r="10">
          <cell r="A10" t="str">
            <v>Octubre</v>
          </cell>
          <cell r="B10">
            <v>10</v>
          </cell>
          <cell r="F10">
            <v>2028</v>
          </cell>
        </row>
        <row r="11">
          <cell r="A11" t="str">
            <v>Noviembre</v>
          </cell>
          <cell r="B11">
            <v>11</v>
          </cell>
          <cell r="F11">
            <v>2029</v>
          </cell>
        </row>
        <row r="12">
          <cell r="A12" t="str">
            <v>Diciembre</v>
          </cell>
          <cell r="B12">
            <v>12</v>
          </cell>
          <cell r="F12">
            <v>2030</v>
          </cell>
        </row>
        <row r="13">
          <cell r="F13">
            <v>2031</v>
          </cell>
        </row>
        <row r="14">
          <cell r="F14">
            <v>2032</v>
          </cell>
        </row>
        <row r="15">
          <cell r="F15">
            <v>2033</v>
          </cell>
        </row>
        <row r="16">
          <cell r="F16">
            <v>2034</v>
          </cell>
        </row>
        <row r="17">
          <cell r="F17">
            <v>2035</v>
          </cell>
        </row>
        <row r="18">
          <cell r="F18">
            <v>2036</v>
          </cell>
        </row>
        <row r="19">
          <cell r="F19">
            <v>2037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e Comprobant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42EEB-D93B-4076-A64B-965D6E33F3DE}">
  <sheetPr>
    <tabColor rgb="FF00B050"/>
  </sheetPr>
  <dimension ref="B2:J60"/>
  <sheetViews>
    <sheetView topLeftCell="A24" workbookViewId="0">
      <selection activeCell="D25" sqref="D25"/>
    </sheetView>
  </sheetViews>
  <sheetFormatPr baseColWidth="10" defaultRowHeight="15"/>
  <cols>
    <col min="1" max="1" width="6.5703125" customWidth="1"/>
    <col min="2" max="2" width="4" style="86" customWidth="1"/>
    <col min="3" max="3" width="80.140625" customWidth="1"/>
    <col min="257" max="257" width="6.5703125" customWidth="1"/>
    <col min="258" max="258" width="3" customWidth="1"/>
    <col min="259" max="259" width="80.140625" customWidth="1"/>
    <col min="513" max="513" width="6.5703125" customWidth="1"/>
    <col min="514" max="514" width="3" customWidth="1"/>
    <col min="515" max="515" width="80.140625" customWidth="1"/>
    <col min="769" max="769" width="6.5703125" customWidth="1"/>
    <col min="770" max="770" width="3" customWidth="1"/>
    <col min="771" max="771" width="80.140625" customWidth="1"/>
    <col min="1025" max="1025" width="6.5703125" customWidth="1"/>
    <col min="1026" max="1026" width="3" customWidth="1"/>
    <col min="1027" max="1027" width="80.140625" customWidth="1"/>
    <col min="1281" max="1281" width="6.5703125" customWidth="1"/>
    <col min="1282" max="1282" width="3" customWidth="1"/>
    <col min="1283" max="1283" width="80.140625" customWidth="1"/>
    <col min="1537" max="1537" width="6.5703125" customWidth="1"/>
    <col min="1538" max="1538" width="3" customWidth="1"/>
    <col min="1539" max="1539" width="80.140625" customWidth="1"/>
    <col min="1793" max="1793" width="6.5703125" customWidth="1"/>
    <col min="1794" max="1794" width="3" customWidth="1"/>
    <col min="1795" max="1795" width="80.140625" customWidth="1"/>
    <col min="2049" max="2049" width="6.5703125" customWidth="1"/>
    <col min="2050" max="2050" width="3" customWidth="1"/>
    <col min="2051" max="2051" width="80.140625" customWidth="1"/>
    <col min="2305" max="2305" width="6.5703125" customWidth="1"/>
    <col min="2306" max="2306" width="3" customWidth="1"/>
    <col min="2307" max="2307" width="80.140625" customWidth="1"/>
    <col min="2561" max="2561" width="6.5703125" customWidth="1"/>
    <col min="2562" max="2562" width="3" customWidth="1"/>
    <col min="2563" max="2563" width="80.140625" customWidth="1"/>
    <col min="2817" max="2817" width="6.5703125" customWidth="1"/>
    <col min="2818" max="2818" width="3" customWidth="1"/>
    <col min="2819" max="2819" width="80.140625" customWidth="1"/>
    <col min="3073" max="3073" width="6.5703125" customWidth="1"/>
    <col min="3074" max="3074" width="3" customWidth="1"/>
    <col min="3075" max="3075" width="80.140625" customWidth="1"/>
    <col min="3329" max="3329" width="6.5703125" customWidth="1"/>
    <col min="3330" max="3330" width="3" customWidth="1"/>
    <col min="3331" max="3331" width="80.140625" customWidth="1"/>
    <col min="3585" max="3585" width="6.5703125" customWidth="1"/>
    <col min="3586" max="3586" width="3" customWidth="1"/>
    <col min="3587" max="3587" width="80.140625" customWidth="1"/>
    <col min="3841" max="3841" width="6.5703125" customWidth="1"/>
    <col min="3842" max="3842" width="3" customWidth="1"/>
    <col min="3843" max="3843" width="80.140625" customWidth="1"/>
    <col min="4097" max="4097" width="6.5703125" customWidth="1"/>
    <col min="4098" max="4098" width="3" customWidth="1"/>
    <col min="4099" max="4099" width="80.140625" customWidth="1"/>
    <col min="4353" max="4353" width="6.5703125" customWidth="1"/>
    <col min="4354" max="4354" width="3" customWidth="1"/>
    <col min="4355" max="4355" width="80.140625" customWidth="1"/>
    <col min="4609" max="4609" width="6.5703125" customWidth="1"/>
    <col min="4610" max="4610" width="3" customWidth="1"/>
    <col min="4611" max="4611" width="80.140625" customWidth="1"/>
    <col min="4865" max="4865" width="6.5703125" customWidth="1"/>
    <col min="4866" max="4866" width="3" customWidth="1"/>
    <col min="4867" max="4867" width="80.140625" customWidth="1"/>
    <col min="5121" max="5121" width="6.5703125" customWidth="1"/>
    <col min="5122" max="5122" width="3" customWidth="1"/>
    <col min="5123" max="5123" width="80.140625" customWidth="1"/>
    <col min="5377" max="5377" width="6.5703125" customWidth="1"/>
    <col min="5378" max="5378" width="3" customWidth="1"/>
    <col min="5379" max="5379" width="80.140625" customWidth="1"/>
    <col min="5633" max="5633" width="6.5703125" customWidth="1"/>
    <col min="5634" max="5634" width="3" customWidth="1"/>
    <col min="5635" max="5635" width="80.140625" customWidth="1"/>
    <col min="5889" max="5889" width="6.5703125" customWidth="1"/>
    <col min="5890" max="5890" width="3" customWidth="1"/>
    <col min="5891" max="5891" width="80.140625" customWidth="1"/>
    <col min="6145" max="6145" width="6.5703125" customWidth="1"/>
    <col min="6146" max="6146" width="3" customWidth="1"/>
    <col min="6147" max="6147" width="80.140625" customWidth="1"/>
    <col min="6401" max="6401" width="6.5703125" customWidth="1"/>
    <col min="6402" max="6402" width="3" customWidth="1"/>
    <col min="6403" max="6403" width="80.140625" customWidth="1"/>
    <col min="6657" max="6657" width="6.5703125" customWidth="1"/>
    <col min="6658" max="6658" width="3" customWidth="1"/>
    <col min="6659" max="6659" width="80.140625" customWidth="1"/>
    <col min="6913" max="6913" width="6.5703125" customWidth="1"/>
    <col min="6914" max="6914" width="3" customWidth="1"/>
    <col min="6915" max="6915" width="80.140625" customWidth="1"/>
    <col min="7169" max="7169" width="6.5703125" customWidth="1"/>
    <col min="7170" max="7170" width="3" customWidth="1"/>
    <col min="7171" max="7171" width="80.140625" customWidth="1"/>
    <col min="7425" max="7425" width="6.5703125" customWidth="1"/>
    <col min="7426" max="7426" width="3" customWidth="1"/>
    <col min="7427" max="7427" width="80.140625" customWidth="1"/>
    <col min="7681" max="7681" width="6.5703125" customWidth="1"/>
    <col min="7682" max="7682" width="3" customWidth="1"/>
    <col min="7683" max="7683" width="80.140625" customWidth="1"/>
    <col min="7937" max="7937" width="6.5703125" customWidth="1"/>
    <col min="7938" max="7938" width="3" customWidth="1"/>
    <col min="7939" max="7939" width="80.140625" customWidth="1"/>
    <col min="8193" max="8193" width="6.5703125" customWidth="1"/>
    <col min="8194" max="8194" width="3" customWidth="1"/>
    <col min="8195" max="8195" width="80.140625" customWidth="1"/>
    <col min="8449" max="8449" width="6.5703125" customWidth="1"/>
    <col min="8450" max="8450" width="3" customWidth="1"/>
    <col min="8451" max="8451" width="80.140625" customWidth="1"/>
    <col min="8705" max="8705" width="6.5703125" customWidth="1"/>
    <col min="8706" max="8706" width="3" customWidth="1"/>
    <col min="8707" max="8707" width="80.140625" customWidth="1"/>
    <col min="8961" max="8961" width="6.5703125" customWidth="1"/>
    <col min="8962" max="8962" width="3" customWidth="1"/>
    <col min="8963" max="8963" width="80.140625" customWidth="1"/>
    <col min="9217" max="9217" width="6.5703125" customWidth="1"/>
    <col min="9218" max="9218" width="3" customWidth="1"/>
    <col min="9219" max="9219" width="80.140625" customWidth="1"/>
    <col min="9473" max="9473" width="6.5703125" customWidth="1"/>
    <col min="9474" max="9474" width="3" customWidth="1"/>
    <col min="9475" max="9475" width="80.140625" customWidth="1"/>
    <col min="9729" max="9729" width="6.5703125" customWidth="1"/>
    <col min="9730" max="9730" width="3" customWidth="1"/>
    <col min="9731" max="9731" width="80.140625" customWidth="1"/>
    <col min="9985" max="9985" width="6.5703125" customWidth="1"/>
    <col min="9986" max="9986" width="3" customWidth="1"/>
    <col min="9987" max="9987" width="80.140625" customWidth="1"/>
    <col min="10241" max="10241" width="6.5703125" customWidth="1"/>
    <col min="10242" max="10242" width="3" customWidth="1"/>
    <col min="10243" max="10243" width="80.140625" customWidth="1"/>
    <col min="10497" max="10497" width="6.5703125" customWidth="1"/>
    <col min="10498" max="10498" width="3" customWidth="1"/>
    <col min="10499" max="10499" width="80.140625" customWidth="1"/>
    <col min="10753" max="10753" width="6.5703125" customWidth="1"/>
    <col min="10754" max="10754" width="3" customWidth="1"/>
    <col min="10755" max="10755" width="80.140625" customWidth="1"/>
    <col min="11009" max="11009" width="6.5703125" customWidth="1"/>
    <col min="11010" max="11010" width="3" customWidth="1"/>
    <col min="11011" max="11011" width="80.140625" customWidth="1"/>
    <col min="11265" max="11265" width="6.5703125" customWidth="1"/>
    <col min="11266" max="11266" width="3" customWidth="1"/>
    <col min="11267" max="11267" width="80.140625" customWidth="1"/>
    <col min="11521" max="11521" width="6.5703125" customWidth="1"/>
    <col min="11522" max="11522" width="3" customWidth="1"/>
    <col min="11523" max="11523" width="80.140625" customWidth="1"/>
    <col min="11777" max="11777" width="6.5703125" customWidth="1"/>
    <col min="11778" max="11778" width="3" customWidth="1"/>
    <col min="11779" max="11779" width="80.140625" customWidth="1"/>
    <col min="12033" max="12033" width="6.5703125" customWidth="1"/>
    <col min="12034" max="12034" width="3" customWidth="1"/>
    <col min="12035" max="12035" width="80.140625" customWidth="1"/>
    <col min="12289" max="12289" width="6.5703125" customWidth="1"/>
    <col min="12290" max="12290" width="3" customWidth="1"/>
    <col min="12291" max="12291" width="80.140625" customWidth="1"/>
    <col min="12545" max="12545" width="6.5703125" customWidth="1"/>
    <col min="12546" max="12546" width="3" customWidth="1"/>
    <col min="12547" max="12547" width="80.140625" customWidth="1"/>
    <col min="12801" max="12801" width="6.5703125" customWidth="1"/>
    <col min="12802" max="12802" width="3" customWidth="1"/>
    <col min="12803" max="12803" width="80.140625" customWidth="1"/>
    <col min="13057" max="13057" width="6.5703125" customWidth="1"/>
    <col min="13058" max="13058" width="3" customWidth="1"/>
    <col min="13059" max="13059" width="80.140625" customWidth="1"/>
    <col min="13313" max="13313" width="6.5703125" customWidth="1"/>
    <col min="13314" max="13314" width="3" customWidth="1"/>
    <col min="13315" max="13315" width="80.140625" customWidth="1"/>
    <col min="13569" max="13569" width="6.5703125" customWidth="1"/>
    <col min="13570" max="13570" width="3" customWidth="1"/>
    <col min="13571" max="13571" width="80.140625" customWidth="1"/>
    <col min="13825" max="13825" width="6.5703125" customWidth="1"/>
    <col min="13826" max="13826" width="3" customWidth="1"/>
    <col min="13827" max="13827" width="80.140625" customWidth="1"/>
    <col min="14081" max="14081" width="6.5703125" customWidth="1"/>
    <col min="14082" max="14082" width="3" customWidth="1"/>
    <col min="14083" max="14083" width="80.140625" customWidth="1"/>
    <col min="14337" max="14337" width="6.5703125" customWidth="1"/>
    <col min="14338" max="14338" width="3" customWidth="1"/>
    <col min="14339" max="14339" width="80.140625" customWidth="1"/>
    <col min="14593" max="14593" width="6.5703125" customWidth="1"/>
    <col min="14594" max="14594" width="3" customWidth="1"/>
    <col min="14595" max="14595" width="80.140625" customWidth="1"/>
    <col min="14849" max="14849" width="6.5703125" customWidth="1"/>
    <col min="14850" max="14850" width="3" customWidth="1"/>
    <col min="14851" max="14851" width="80.140625" customWidth="1"/>
    <col min="15105" max="15105" width="6.5703125" customWidth="1"/>
    <col min="15106" max="15106" width="3" customWidth="1"/>
    <col min="15107" max="15107" width="80.140625" customWidth="1"/>
    <col min="15361" max="15361" width="6.5703125" customWidth="1"/>
    <col min="15362" max="15362" width="3" customWidth="1"/>
    <col min="15363" max="15363" width="80.140625" customWidth="1"/>
    <col min="15617" max="15617" width="6.5703125" customWidth="1"/>
    <col min="15618" max="15618" width="3" customWidth="1"/>
    <col min="15619" max="15619" width="80.140625" customWidth="1"/>
    <col min="15873" max="15873" width="6.5703125" customWidth="1"/>
    <col min="15874" max="15874" width="3" customWidth="1"/>
    <col min="15875" max="15875" width="80.140625" customWidth="1"/>
    <col min="16129" max="16129" width="6.5703125" customWidth="1"/>
    <col min="16130" max="16130" width="3" customWidth="1"/>
    <col min="16131" max="16131" width="80.140625" customWidth="1"/>
  </cols>
  <sheetData>
    <row r="2" spans="2:6" ht="23.25" customHeight="1">
      <c r="B2" s="82"/>
      <c r="C2" s="83" t="s">
        <v>113</v>
      </c>
      <c r="D2" s="84"/>
      <c r="F2" s="85"/>
    </row>
    <row r="4" spans="2:6" ht="15.75">
      <c r="C4" s="87" t="s">
        <v>112</v>
      </c>
    </row>
    <row r="6" spans="2:6">
      <c r="C6" s="88" t="s">
        <v>105</v>
      </c>
    </row>
    <row r="7" spans="2:6" ht="7.5" customHeight="1"/>
    <row r="8" spans="2:6" ht="37.5" customHeight="1">
      <c r="B8" s="86" t="s">
        <v>106</v>
      </c>
      <c r="C8" s="5" t="s">
        <v>114</v>
      </c>
    </row>
    <row r="9" spans="2:6" ht="5.25" customHeight="1">
      <c r="B9" s="89"/>
      <c r="C9" s="90"/>
    </row>
    <row r="10" spans="2:6" ht="25.5" customHeight="1">
      <c r="B10" s="96" t="s">
        <v>107</v>
      </c>
      <c r="C10" s="97" t="s">
        <v>115</v>
      </c>
    </row>
    <row r="11" spans="2:6" ht="9" customHeight="1">
      <c r="B11" s="96"/>
      <c r="C11" s="98"/>
    </row>
    <row r="12" spans="2:6" ht="15.75" customHeight="1">
      <c r="B12" s="102" t="s">
        <v>108</v>
      </c>
      <c r="C12" s="103" t="s">
        <v>117</v>
      </c>
    </row>
    <row r="13" spans="2:6" ht="128.25" customHeight="1">
      <c r="B13" s="99"/>
      <c r="C13" s="101" t="s">
        <v>116</v>
      </c>
    </row>
    <row r="14" spans="2:6" ht="7.5" customHeight="1">
      <c r="B14" s="89"/>
      <c r="C14" s="91"/>
    </row>
    <row r="15" spans="2:6" ht="12.75" customHeight="1">
      <c r="B15" s="86" t="s">
        <v>109</v>
      </c>
      <c r="C15" s="104" t="s">
        <v>118</v>
      </c>
    </row>
    <row r="16" spans="2:6" ht="44.25" customHeight="1">
      <c r="B16" s="100"/>
      <c r="C16" s="105" t="s">
        <v>119</v>
      </c>
    </row>
    <row r="17" spans="2:10" ht="96.75" customHeight="1">
      <c r="B17" s="100"/>
      <c r="C17" s="98" t="s">
        <v>120</v>
      </c>
    </row>
    <row r="18" spans="2:10" ht="139.5" customHeight="1">
      <c r="B18" s="100"/>
      <c r="C18" s="105" t="s">
        <v>121</v>
      </c>
    </row>
    <row r="19" spans="2:10" ht="6.75" customHeight="1">
      <c r="B19" s="100"/>
      <c r="C19" s="105"/>
    </row>
    <row r="20" spans="2:10">
      <c r="B20" s="106" t="s">
        <v>110</v>
      </c>
      <c r="C20" s="88" t="s">
        <v>122</v>
      </c>
    </row>
    <row r="21" spans="2:10" ht="240" customHeight="1">
      <c r="B21" s="96"/>
      <c r="C21" s="107" t="s">
        <v>123</v>
      </c>
    </row>
    <row r="22" spans="2:10" ht="7.5" customHeight="1">
      <c r="C22" s="93"/>
    </row>
    <row r="23" spans="2:10">
      <c r="B23" s="106" t="s">
        <v>111</v>
      </c>
      <c r="C23" s="92" t="s">
        <v>124</v>
      </c>
    </row>
    <row r="24" spans="2:10" ht="6" customHeight="1">
      <c r="C24" s="93"/>
    </row>
    <row r="25" spans="2:10" ht="30">
      <c r="B25" s="96"/>
      <c r="C25" s="108" t="s">
        <v>125</v>
      </c>
    </row>
    <row r="26" spans="2:10">
      <c r="B26" s="96"/>
      <c r="C26" s="108"/>
    </row>
    <row r="27" spans="2:10" ht="15" customHeight="1">
      <c r="B27" s="96"/>
      <c r="C27" s="109" t="s">
        <v>126</v>
      </c>
      <c r="D27" s="109"/>
      <c r="E27" s="109"/>
      <c r="F27" s="109"/>
      <c r="G27" s="109"/>
      <c r="H27" s="109"/>
      <c r="I27" s="109"/>
      <c r="J27" s="109"/>
    </row>
    <row r="28" spans="2:10">
      <c r="B28" s="96"/>
      <c r="C28" s="109"/>
      <c r="D28" s="109"/>
      <c r="E28" s="109"/>
      <c r="F28" s="109"/>
      <c r="G28" s="109"/>
      <c r="H28" s="109"/>
      <c r="I28" s="109"/>
      <c r="J28" s="109"/>
    </row>
    <row r="29" spans="2:10">
      <c r="B29" s="96"/>
      <c r="C29" s="109"/>
      <c r="D29" s="109"/>
      <c r="E29" s="109"/>
      <c r="F29" s="109"/>
      <c r="G29" s="109"/>
      <c r="H29" s="109"/>
      <c r="I29" s="109"/>
      <c r="J29" s="109"/>
    </row>
    <row r="30" spans="2:10">
      <c r="B30" s="96"/>
      <c r="C30" s="109"/>
      <c r="D30" s="109"/>
      <c r="E30" s="109"/>
      <c r="F30" s="109"/>
      <c r="G30" s="109"/>
      <c r="H30" s="109"/>
      <c r="I30" s="109"/>
      <c r="J30" s="109"/>
    </row>
    <row r="31" spans="2:10">
      <c r="B31" s="96"/>
      <c r="C31" s="109"/>
      <c r="D31" s="109"/>
      <c r="E31" s="109"/>
      <c r="F31" s="109"/>
      <c r="G31" s="109"/>
      <c r="H31" s="109"/>
      <c r="I31" s="109"/>
      <c r="J31" s="109"/>
    </row>
    <row r="32" spans="2:10">
      <c r="B32" s="96"/>
      <c r="C32" s="109"/>
      <c r="D32" s="109"/>
      <c r="E32" s="109"/>
      <c r="F32" s="109"/>
      <c r="G32" s="109"/>
      <c r="H32" s="109"/>
      <c r="I32" s="109"/>
      <c r="J32" s="109"/>
    </row>
    <row r="33" spans="2:10">
      <c r="B33" s="96"/>
      <c r="C33" s="109"/>
      <c r="D33" s="109"/>
      <c r="E33" s="109"/>
      <c r="F33" s="109"/>
      <c r="G33" s="109"/>
      <c r="H33" s="109"/>
      <c r="I33" s="109"/>
      <c r="J33" s="109"/>
    </row>
    <row r="34" spans="2:10">
      <c r="B34" s="96"/>
      <c r="C34" s="109"/>
      <c r="D34" s="109"/>
      <c r="E34" s="109"/>
      <c r="F34" s="109"/>
      <c r="G34" s="109"/>
      <c r="H34" s="109"/>
      <c r="I34" s="109"/>
      <c r="J34" s="109"/>
    </row>
    <row r="35" spans="2:10">
      <c r="B35" s="96"/>
      <c r="C35" s="109"/>
      <c r="D35" s="109"/>
      <c r="E35" s="109"/>
      <c r="F35" s="109"/>
      <c r="G35" s="109"/>
      <c r="H35" s="109"/>
      <c r="I35" s="109"/>
      <c r="J35" s="109"/>
    </row>
    <row r="36" spans="2:10">
      <c r="C36" s="109"/>
      <c r="D36" s="109"/>
      <c r="E36" s="109"/>
      <c r="F36" s="109"/>
      <c r="G36" s="109"/>
      <c r="H36" s="109"/>
      <c r="I36" s="109"/>
      <c r="J36" s="109"/>
    </row>
    <row r="37" spans="2:10">
      <c r="C37" s="109"/>
      <c r="D37" s="109"/>
      <c r="E37" s="109"/>
      <c r="F37" s="109"/>
      <c r="G37" s="109"/>
      <c r="H37" s="109"/>
      <c r="I37" s="109"/>
      <c r="J37" s="109"/>
    </row>
    <row r="38" spans="2:10">
      <c r="C38" s="109"/>
      <c r="D38" s="109"/>
      <c r="E38" s="109"/>
      <c r="F38" s="109"/>
      <c r="G38" s="109"/>
      <c r="H38" s="109"/>
      <c r="I38" s="109"/>
      <c r="J38" s="109"/>
    </row>
    <row r="39" spans="2:10">
      <c r="C39" s="109"/>
      <c r="D39" s="109"/>
      <c r="E39" s="109"/>
      <c r="F39" s="109"/>
      <c r="G39" s="109"/>
      <c r="H39" s="109"/>
      <c r="I39" s="109"/>
      <c r="J39" s="109"/>
    </row>
    <row r="40" spans="2:10">
      <c r="C40" s="109"/>
      <c r="D40" s="109"/>
      <c r="E40" s="109"/>
      <c r="F40" s="109"/>
      <c r="G40" s="109"/>
      <c r="H40" s="109"/>
      <c r="I40" s="109"/>
      <c r="J40" s="109"/>
    </row>
    <row r="41" spans="2:10">
      <c r="C41" s="109"/>
      <c r="D41" s="109"/>
      <c r="E41" s="109"/>
      <c r="F41" s="109"/>
      <c r="G41" s="109"/>
      <c r="H41" s="109"/>
      <c r="I41" s="109"/>
      <c r="J41" s="109"/>
    </row>
    <row r="42" spans="2:10">
      <c r="C42" s="109"/>
      <c r="D42" s="109"/>
      <c r="E42" s="109"/>
      <c r="F42" s="109"/>
      <c r="G42" s="109"/>
      <c r="H42" s="109"/>
      <c r="I42" s="109"/>
      <c r="J42" s="109"/>
    </row>
    <row r="43" spans="2:10">
      <c r="C43" s="109"/>
      <c r="D43" s="109"/>
      <c r="E43" s="109"/>
      <c r="F43" s="109"/>
      <c r="G43" s="109"/>
      <c r="H43" s="109"/>
      <c r="I43" s="109"/>
      <c r="J43" s="109"/>
    </row>
    <row r="44" spans="2:10">
      <c r="C44" s="109"/>
      <c r="D44" s="109"/>
      <c r="E44" s="109"/>
      <c r="F44" s="109"/>
      <c r="G44" s="109"/>
      <c r="H44" s="109"/>
      <c r="I44" s="109"/>
      <c r="J44" s="109"/>
    </row>
    <row r="45" spans="2:10">
      <c r="C45" s="109"/>
      <c r="D45" s="109"/>
      <c r="E45" s="109"/>
      <c r="F45" s="109"/>
      <c r="G45" s="109"/>
      <c r="H45" s="109"/>
      <c r="I45" s="109"/>
      <c r="J45" s="109"/>
    </row>
    <row r="46" spans="2:10">
      <c r="C46" s="109"/>
      <c r="D46" s="109"/>
      <c r="E46" s="109"/>
      <c r="F46" s="109"/>
      <c r="G46" s="109"/>
      <c r="H46" s="109"/>
      <c r="I46" s="109"/>
      <c r="J46" s="109"/>
    </row>
    <row r="47" spans="2:10" ht="53.25" customHeight="1">
      <c r="C47" s="109"/>
      <c r="D47" s="109"/>
      <c r="E47" s="109"/>
      <c r="F47" s="109"/>
      <c r="G47" s="109"/>
      <c r="H47" s="109"/>
      <c r="I47" s="109"/>
      <c r="J47" s="109"/>
    </row>
    <row r="48" spans="2:10">
      <c r="C48" s="109"/>
      <c r="D48" s="109"/>
      <c r="E48" s="109"/>
      <c r="F48" s="109"/>
      <c r="G48" s="109"/>
      <c r="H48" s="109"/>
      <c r="I48" s="109"/>
      <c r="J48" s="109"/>
    </row>
    <row r="49" spans="3:10">
      <c r="C49" s="109"/>
      <c r="D49" s="109"/>
      <c r="E49" s="109"/>
      <c r="F49" s="109"/>
      <c r="G49" s="109"/>
      <c r="H49" s="109"/>
      <c r="I49" s="109"/>
      <c r="J49" s="109"/>
    </row>
    <row r="50" spans="3:10">
      <c r="C50" s="109"/>
      <c r="D50" s="109"/>
      <c r="E50" s="109"/>
      <c r="F50" s="109"/>
      <c r="G50" s="109"/>
      <c r="H50" s="109"/>
      <c r="I50" s="109"/>
      <c r="J50" s="109"/>
    </row>
    <row r="51" spans="3:10">
      <c r="C51" s="109"/>
      <c r="D51" s="109"/>
      <c r="E51" s="109"/>
      <c r="F51" s="109"/>
      <c r="G51" s="109"/>
      <c r="H51" s="109"/>
      <c r="I51" s="109"/>
      <c r="J51" s="109"/>
    </row>
    <row r="52" spans="3:10">
      <c r="C52" s="109"/>
      <c r="D52" s="109"/>
      <c r="E52" s="109"/>
      <c r="F52" s="109"/>
      <c r="G52" s="109"/>
      <c r="H52" s="109"/>
      <c r="I52" s="109"/>
      <c r="J52" s="109"/>
    </row>
    <row r="53" spans="3:10">
      <c r="C53" s="109"/>
      <c r="D53" s="109"/>
      <c r="E53" s="109"/>
      <c r="F53" s="109"/>
      <c r="G53" s="109"/>
      <c r="H53" s="109"/>
      <c r="I53" s="109"/>
      <c r="J53" s="109"/>
    </row>
    <row r="54" spans="3:10">
      <c r="C54" s="109"/>
      <c r="D54" s="109"/>
      <c r="E54" s="109"/>
      <c r="F54" s="109"/>
      <c r="G54" s="109"/>
      <c r="H54" s="109"/>
      <c r="I54" s="109"/>
      <c r="J54" s="109"/>
    </row>
    <row r="55" spans="3:10">
      <c r="C55" s="109"/>
      <c r="D55" s="109"/>
      <c r="E55" s="109"/>
      <c r="F55" s="109"/>
      <c r="G55" s="109"/>
      <c r="H55" s="109"/>
      <c r="I55" s="109"/>
      <c r="J55" s="109"/>
    </row>
    <row r="56" spans="3:10">
      <c r="C56" s="109"/>
      <c r="D56" s="109"/>
      <c r="E56" s="109"/>
      <c r="F56" s="109"/>
      <c r="G56" s="109"/>
      <c r="H56" s="109"/>
      <c r="I56" s="109"/>
      <c r="J56" s="109"/>
    </row>
    <row r="57" spans="3:10">
      <c r="C57" s="109"/>
      <c r="D57" s="109"/>
      <c r="E57" s="109"/>
      <c r="F57" s="109"/>
      <c r="G57" s="109"/>
      <c r="H57" s="109"/>
      <c r="I57" s="109"/>
      <c r="J57" s="109"/>
    </row>
    <row r="58" spans="3:10">
      <c r="C58" s="109"/>
      <c r="D58" s="109"/>
      <c r="E58" s="109"/>
      <c r="F58" s="109"/>
      <c r="G58" s="109"/>
      <c r="H58" s="109"/>
      <c r="I58" s="109"/>
      <c r="J58" s="109"/>
    </row>
    <row r="59" spans="3:10">
      <c r="C59" s="109"/>
      <c r="D59" s="109"/>
      <c r="E59" s="109"/>
      <c r="F59" s="109"/>
      <c r="G59" s="109"/>
      <c r="H59" s="109"/>
      <c r="I59" s="109"/>
      <c r="J59" s="109"/>
    </row>
    <row r="60" spans="3:10">
      <c r="C60" s="109"/>
      <c r="D60" s="109"/>
      <c r="E60" s="109"/>
      <c r="F60" s="109"/>
      <c r="G60" s="109"/>
      <c r="H60" s="109"/>
      <c r="I60" s="109"/>
      <c r="J60" s="109"/>
    </row>
  </sheetData>
  <mergeCells count="1">
    <mergeCell ref="C27:J6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1:S71"/>
  <sheetViews>
    <sheetView showGridLines="0" tabSelected="1" topLeftCell="B1" zoomScale="80" zoomScaleNormal="80" workbookViewId="0">
      <selection activeCell="V2" sqref="V2"/>
    </sheetView>
  </sheetViews>
  <sheetFormatPr baseColWidth="10" defaultRowHeight="15"/>
  <cols>
    <col min="1" max="1" width="2" customWidth="1"/>
    <col min="2" max="2" width="33.42578125" customWidth="1"/>
    <col min="3" max="3" width="12" customWidth="1"/>
    <col min="4" max="4" width="14.140625" customWidth="1"/>
    <col min="5" max="5" width="13.5703125" bestFit="1" customWidth="1"/>
    <col min="6" max="6" width="12" hidden="1" customWidth="1"/>
    <col min="7" max="7" width="12" bestFit="1" customWidth="1"/>
    <col min="8" max="8" width="8" customWidth="1"/>
    <col min="9" max="9" width="3.85546875" customWidth="1"/>
    <col min="10" max="10" width="34.42578125" customWidth="1"/>
    <col min="11" max="11" width="16.28515625" customWidth="1"/>
    <col min="12" max="12" width="9.140625" hidden="1" customWidth="1"/>
    <col min="13" max="13" width="3" hidden="1" customWidth="1"/>
    <col min="14" max="14" width="10.5703125" hidden="1" customWidth="1"/>
    <col min="15" max="15" width="2" hidden="1" customWidth="1"/>
    <col min="16" max="16" width="3" hidden="1" customWidth="1"/>
    <col min="17" max="17" width="13.5703125" bestFit="1" customWidth="1"/>
    <col min="19" max="19" width="5.28515625" customWidth="1"/>
  </cols>
  <sheetData>
    <row r="1" spans="2:19" ht="6" customHeight="1"/>
    <row r="2" spans="2:19" ht="41.25" customHeight="1" thickBot="1">
      <c r="B2" s="80"/>
      <c r="C2" s="80"/>
      <c r="D2" s="80"/>
      <c r="E2" s="80"/>
      <c r="F2" s="80"/>
      <c r="G2" s="80"/>
      <c r="H2" s="80"/>
      <c r="I2" s="80"/>
      <c r="J2" s="80"/>
      <c r="K2" s="80"/>
      <c r="L2" s="80"/>
      <c r="M2" s="80"/>
      <c r="N2" s="80"/>
      <c r="O2" s="80"/>
      <c r="P2" s="80"/>
      <c r="Q2" s="80"/>
      <c r="R2" s="80"/>
      <c r="S2" s="80"/>
    </row>
    <row r="4" spans="2:19">
      <c r="B4" s="7"/>
      <c r="C4" s="7"/>
      <c r="D4" s="7"/>
      <c r="E4" s="7"/>
      <c r="F4" s="7"/>
      <c r="G4" s="7"/>
      <c r="H4" s="7"/>
      <c r="I4" s="7"/>
      <c r="J4" s="7"/>
      <c r="K4" s="7"/>
      <c r="L4" s="7"/>
      <c r="M4" s="7"/>
      <c r="N4" s="7"/>
      <c r="O4" s="7"/>
      <c r="P4" s="7"/>
      <c r="Q4" s="7"/>
      <c r="R4" s="7"/>
      <c r="S4" s="7"/>
    </row>
    <row r="5" spans="2:19">
      <c r="B5" s="7"/>
      <c r="C5" s="7"/>
      <c r="D5" s="7"/>
      <c r="E5" s="7"/>
      <c r="F5" s="7"/>
      <c r="G5" s="7"/>
      <c r="H5" s="7"/>
      <c r="I5" s="7"/>
      <c r="J5" s="7"/>
      <c r="K5" s="7"/>
      <c r="L5" s="7"/>
      <c r="M5" s="7"/>
      <c r="N5" s="7"/>
      <c r="O5" s="7"/>
      <c r="P5" s="7"/>
      <c r="Q5" s="7"/>
      <c r="R5" s="7"/>
      <c r="S5" s="7"/>
    </row>
    <row r="6" spans="2:19" ht="15.75">
      <c r="B6" s="95" t="s">
        <v>98</v>
      </c>
      <c r="C6" s="116"/>
      <c r="D6" s="116"/>
      <c r="E6" s="116"/>
      <c r="F6" s="116"/>
      <c r="G6" s="116"/>
      <c r="H6" s="8"/>
      <c r="I6" s="7"/>
      <c r="J6" s="12" t="s">
        <v>5</v>
      </c>
      <c r="K6" s="116"/>
      <c r="L6" s="116"/>
      <c r="M6" s="116"/>
      <c r="N6" s="116"/>
      <c r="O6" s="116"/>
      <c r="P6" s="116"/>
      <c r="Q6" s="116"/>
      <c r="R6" s="116"/>
      <c r="S6" s="116"/>
    </row>
    <row r="7" spans="2:19">
      <c r="B7" s="94" t="s">
        <v>0</v>
      </c>
      <c r="C7" s="110"/>
      <c r="D7" s="111"/>
      <c r="E7" s="111"/>
      <c r="F7" s="111"/>
      <c r="G7" s="112"/>
      <c r="H7" s="8"/>
      <c r="I7" s="7"/>
      <c r="J7" s="94" t="s">
        <v>6</v>
      </c>
      <c r="K7" s="110"/>
      <c r="L7" s="111"/>
      <c r="M7" s="111"/>
      <c r="N7" s="111"/>
      <c r="O7" s="111"/>
      <c r="P7" s="111"/>
      <c r="Q7" s="111"/>
      <c r="R7" s="111"/>
      <c r="S7" s="112"/>
    </row>
    <row r="8" spans="2:19">
      <c r="B8" s="94" t="s">
        <v>1</v>
      </c>
      <c r="C8" s="110"/>
      <c r="D8" s="111"/>
      <c r="E8" s="111"/>
      <c r="F8" s="111"/>
      <c r="G8" s="112"/>
      <c r="H8" s="8"/>
      <c r="I8" s="7"/>
      <c r="J8" s="94" t="s">
        <v>1</v>
      </c>
      <c r="K8" s="110"/>
      <c r="L8" s="111"/>
      <c r="M8" s="111"/>
      <c r="N8" s="111"/>
      <c r="O8" s="111"/>
      <c r="P8" s="111"/>
      <c r="Q8" s="111"/>
      <c r="R8" s="111"/>
      <c r="S8" s="112"/>
    </row>
    <row r="9" spans="2:19">
      <c r="B9" s="94" t="s">
        <v>2</v>
      </c>
      <c r="C9" s="110"/>
      <c r="D9" s="111"/>
      <c r="E9" s="111"/>
      <c r="F9" s="111"/>
      <c r="G9" s="112"/>
      <c r="H9" s="8"/>
      <c r="I9" s="7"/>
      <c r="J9" s="94" t="s">
        <v>2</v>
      </c>
      <c r="K9" s="110"/>
      <c r="L9" s="111"/>
      <c r="M9" s="111"/>
      <c r="N9" s="111"/>
      <c r="O9" s="111"/>
      <c r="P9" s="111"/>
      <c r="Q9" s="111"/>
      <c r="R9" s="111"/>
      <c r="S9" s="112"/>
    </row>
    <row r="10" spans="2:19">
      <c r="B10" s="94" t="s">
        <v>3</v>
      </c>
      <c r="C10" s="110"/>
      <c r="D10" s="111"/>
      <c r="E10" s="111"/>
      <c r="F10" s="111"/>
      <c r="G10" s="112"/>
      <c r="H10" s="8"/>
      <c r="I10" s="7"/>
      <c r="J10" s="7"/>
      <c r="K10" s="7"/>
      <c r="L10" s="7"/>
      <c r="M10" s="7"/>
      <c r="N10" s="7"/>
      <c r="O10" s="7"/>
      <c r="P10" s="7"/>
      <c r="Q10" s="7"/>
      <c r="R10" s="7"/>
      <c r="S10" s="7"/>
    </row>
    <row r="11" spans="2:19">
      <c r="B11" s="94" t="s">
        <v>4</v>
      </c>
      <c r="C11" s="110"/>
      <c r="D11" s="111"/>
      <c r="E11" s="111"/>
      <c r="F11" s="111"/>
      <c r="G11" s="112"/>
      <c r="H11" s="8"/>
      <c r="I11" s="7"/>
      <c r="J11" s="7"/>
      <c r="K11" s="7"/>
      <c r="L11" s="7"/>
      <c r="M11" s="7"/>
      <c r="N11" s="7"/>
      <c r="O11" s="7"/>
      <c r="P11" s="7"/>
      <c r="Q11" s="7"/>
      <c r="R11" s="7"/>
      <c r="S11" s="7"/>
    </row>
    <row r="12" spans="2:19">
      <c r="B12" s="7"/>
      <c r="C12" s="7"/>
      <c r="D12" s="7"/>
      <c r="E12" s="7"/>
      <c r="F12" s="7"/>
      <c r="G12" s="7"/>
      <c r="H12" s="7"/>
      <c r="I12" s="7"/>
      <c r="J12" s="7"/>
      <c r="K12" s="7"/>
      <c r="L12" s="7"/>
      <c r="M12" s="7"/>
      <c r="N12" s="7"/>
      <c r="O12" s="7"/>
      <c r="P12" s="7"/>
      <c r="Q12" s="7"/>
      <c r="R12" s="7"/>
      <c r="S12" s="7"/>
    </row>
    <row r="13" spans="2:19" ht="20.25">
      <c r="B13" s="9" t="s">
        <v>100</v>
      </c>
      <c r="C13" s="10"/>
      <c r="D13" s="10"/>
      <c r="E13" s="10"/>
      <c r="F13" s="10"/>
      <c r="G13" s="10"/>
      <c r="H13" s="10"/>
      <c r="I13" s="10"/>
      <c r="J13" s="10"/>
      <c r="K13" s="10"/>
      <c r="L13" s="10"/>
      <c r="M13" s="10"/>
      <c r="N13" s="10"/>
      <c r="O13" s="10"/>
      <c r="P13" s="10"/>
      <c r="Q13" s="10"/>
      <c r="R13" s="10"/>
      <c r="S13" s="10"/>
    </row>
    <row r="14" spans="2:19">
      <c r="B14" s="7"/>
      <c r="C14" s="11"/>
      <c r="D14" s="11"/>
      <c r="E14" s="11"/>
      <c r="F14" s="11"/>
      <c r="G14" s="11"/>
      <c r="H14" s="11"/>
      <c r="I14" s="11"/>
      <c r="J14" s="11"/>
      <c r="K14" s="11"/>
      <c r="L14" s="11"/>
      <c r="M14" s="11"/>
      <c r="N14" s="11"/>
      <c r="O14" s="11"/>
      <c r="P14" s="11"/>
      <c r="Q14" s="11"/>
      <c r="R14" s="11"/>
      <c r="S14" s="10"/>
    </row>
    <row r="15" spans="2:19">
      <c r="B15" s="7"/>
      <c r="C15" s="7"/>
      <c r="D15" s="7"/>
      <c r="E15" s="7"/>
      <c r="F15" s="7"/>
      <c r="G15" s="7"/>
      <c r="H15" s="7"/>
      <c r="I15" s="7"/>
      <c r="J15" s="7"/>
      <c r="K15" s="7"/>
      <c r="L15" s="7"/>
      <c r="M15" s="7"/>
      <c r="N15" s="7"/>
      <c r="O15" s="7"/>
      <c r="P15" s="7"/>
      <c r="Q15" s="7"/>
      <c r="R15" s="7"/>
      <c r="S15" s="7"/>
    </row>
    <row r="16" spans="2:19" ht="15.75">
      <c r="B16" s="12" t="s">
        <v>101</v>
      </c>
      <c r="C16" s="7"/>
      <c r="D16" s="7"/>
      <c r="E16" s="7"/>
      <c r="F16" s="7"/>
      <c r="G16" s="7"/>
      <c r="H16" s="7"/>
      <c r="I16" s="7"/>
      <c r="J16" s="12" t="s">
        <v>103</v>
      </c>
      <c r="K16" s="7"/>
      <c r="L16" s="7"/>
      <c r="M16" s="7"/>
      <c r="N16" s="7"/>
      <c r="O16" s="7"/>
      <c r="P16" s="7"/>
      <c r="Q16" s="7"/>
      <c r="R16" s="7"/>
      <c r="S16" s="7"/>
    </row>
    <row r="17" spans="2:19" ht="15.75">
      <c r="B17" s="13" t="s">
        <v>89</v>
      </c>
      <c r="C17" s="7"/>
      <c r="D17" s="7"/>
      <c r="E17" s="7"/>
      <c r="F17" s="7"/>
      <c r="G17" s="7"/>
      <c r="H17" s="7"/>
      <c r="I17" s="7"/>
      <c r="J17" s="14"/>
      <c r="K17" s="7"/>
      <c r="L17" s="7"/>
      <c r="M17" s="7"/>
      <c r="N17" s="7"/>
      <c r="O17" s="7"/>
      <c r="P17" s="7"/>
      <c r="Q17" s="7"/>
      <c r="R17" s="7"/>
      <c r="S17" s="7"/>
    </row>
    <row r="18" spans="2:19">
      <c r="B18" s="7"/>
      <c r="C18" s="15" t="s">
        <v>90</v>
      </c>
      <c r="D18" s="7"/>
      <c r="E18" s="7"/>
      <c r="F18" s="7"/>
      <c r="G18" s="7"/>
      <c r="H18" s="7"/>
      <c r="I18" s="7"/>
      <c r="J18" s="7"/>
      <c r="K18" s="7"/>
      <c r="L18" s="7"/>
      <c r="M18" s="7"/>
      <c r="N18" s="7"/>
      <c r="O18" s="7"/>
      <c r="P18" s="7"/>
      <c r="Q18" s="7"/>
      <c r="R18" s="7"/>
      <c r="S18" s="7"/>
    </row>
    <row r="19" spans="2:19">
      <c r="B19" s="16" t="s">
        <v>96</v>
      </c>
      <c r="C19" s="113"/>
      <c r="D19" s="114"/>
      <c r="E19" s="114"/>
      <c r="F19" s="114"/>
      <c r="G19" s="114"/>
      <c r="H19" s="115"/>
      <c r="I19" s="7"/>
      <c r="J19" s="16" t="s">
        <v>31</v>
      </c>
      <c r="K19" s="17"/>
      <c r="L19" s="18"/>
      <c r="M19" s="18"/>
      <c r="N19" s="18"/>
      <c r="O19" s="18"/>
      <c r="P19" s="19"/>
      <c r="Q19" s="20" t="s">
        <v>90</v>
      </c>
      <c r="R19" s="7"/>
      <c r="S19" s="7"/>
    </row>
    <row r="20" spans="2:19">
      <c r="B20" s="7"/>
      <c r="C20" s="21"/>
      <c r="D20" s="21"/>
      <c r="E20" s="21"/>
      <c r="F20" s="21"/>
      <c r="G20" s="21"/>
      <c r="H20" s="21"/>
      <c r="I20" s="7"/>
      <c r="J20" s="7"/>
      <c r="K20" s="22"/>
      <c r="L20" s="7"/>
      <c r="M20" s="7"/>
      <c r="N20" s="7"/>
      <c r="O20" s="7"/>
      <c r="P20" s="7"/>
      <c r="Q20" s="7"/>
      <c r="R20" s="7"/>
      <c r="S20" s="7"/>
    </row>
    <row r="21" spans="2:19">
      <c r="B21" s="7"/>
      <c r="C21" s="7"/>
      <c r="D21" s="7"/>
      <c r="E21" s="7"/>
      <c r="F21" s="7"/>
      <c r="G21" s="7"/>
      <c r="H21" s="7"/>
      <c r="I21" s="7"/>
      <c r="J21" s="16" t="s">
        <v>30</v>
      </c>
      <c r="K21" s="23" t="str">
        <f>IFERROR(IF(ROUND(L21+M21+N21,3)&lt;1,0,ROUND(L21+M21+N21,3)),"")</f>
        <v/>
      </c>
      <c r="L21" s="24" t="str">
        <f>IFERROR((IF(K19="","",IF(K19="No",15*$C$29,20*$C$29))),"")</f>
        <v/>
      </c>
      <c r="M21" s="24" t="str">
        <f>IFERROR((1.25*D29),"")</f>
        <v/>
      </c>
      <c r="N21" s="24" t="str">
        <f>IFERROR((N22*E29),"")</f>
        <v/>
      </c>
      <c r="O21" s="24"/>
      <c r="P21" s="24"/>
      <c r="Q21" s="7"/>
      <c r="R21" s="7"/>
      <c r="S21" s="7"/>
    </row>
    <row r="22" spans="2:19">
      <c r="B22" s="16" t="s">
        <v>25</v>
      </c>
      <c r="C22" s="25"/>
      <c r="D22" s="15" t="s">
        <v>91</v>
      </c>
      <c r="E22" s="7"/>
      <c r="F22" s="7"/>
      <c r="G22" s="7"/>
      <c r="H22" s="7"/>
      <c r="I22" s="7"/>
      <c r="J22" s="7"/>
      <c r="K22" s="26"/>
      <c r="L22" s="7"/>
      <c r="M22" s="7"/>
      <c r="N22" s="27">
        <f>1.25/30</f>
        <v>4.1666666666666664E-2</v>
      </c>
      <c r="O22" s="7"/>
      <c r="P22" s="7"/>
      <c r="Q22" s="7"/>
      <c r="R22" s="7"/>
      <c r="S22" s="7"/>
    </row>
    <row r="23" spans="2:19">
      <c r="B23" s="16" t="s">
        <v>27</v>
      </c>
      <c r="C23" s="25"/>
      <c r="D23" s="15" t="s">
        <v>91</v>
      </c>
      <c r="E23" s="7"/>
      <c r="F23" s="7"/>
      <c r="G23" s="7"/>
      <c r="H23" s="7"/>
      <c r="I23" s="7"/>
      <c r="J23" s="16" t="s">
        <v>32</v>
      </c>
      <c r="K23" s="28"/>
      <c r="L23" s="7"/>
      <c r="M23" s="7"/>
      <c r="N23" s="7"/>
      <c r="O23" s="7"/>
      <c r="P23" s="7"/>
      <c r="Q23" s="29" t="s">
        <v>94</v>
      </c>
      <c r="R23" s="7"/>
      <c r="S23" s="7"/>
    </row>
    <row r="24" spans="2:19">
      <c r="B24" s="16" t="s">
        <v>26</v>
      </c>
      <c r="C24" s="25"/>
      <c r="D24" s="15" t="s">
        <v>91</v>
      </c>
      <c r="E24" s="7"/>
      <c r="F24" s="7"/>
      <c r="G24" s="7"/>
      <c r="H24" s="7"/>
      <c r="I24" s="7"/>
      <c r="J24" s="16" t="s">
        <v>49</v>
      </c>
      <c r="K24" s="23" t="str">
        <f>IFERROR((K21-K23),"")</f>
        <v/>
      </c>
      <c r="L24" s="7"/>
      <c r="M24" s="7"/>
      <c r="N24" s="7"/>
      <c r="O24" s="7"/>
      <c r="P24" s="7"/>
      <c r="Q24" s="7"/>
      <c r="R24" s="7"/>
      <c r="S24" s="7"/>
    </row>
    <row r="25" spans="2:19">
      <c r="B25" s="7"/>
      <c r="C25" s="30"/>
      <c r="D25" s="7"/>
      <c r="E25" s="7"/>
      <c r="F25" s="7"/>
      <c r="G25" s="7"/>
      <c r="H25" s="7"/>
      <c r="I25" s="7"/>
      <c r="J25" s="16" t="s">
        <v>50</v>
      </c>
      <c r="K25" s="28"/>
      <c r="L25" s="7"/>
      <c r="M25" s="7"/>
      <c r="N25" s="7"/>
      <c r="O25" s="7"/>
      <c r="P25" s="7"/>
      <c r="Q25" s="29" t="s">
        <v>94</v>
      </c>
      <c r="R25" s="7"/>
      <c r="S25" s="7"/>
    </row>
    <row r="26" spans="2:19">
      <c r="B26" s="16" t="s">
        <v>48</v>
      </c>
      <c r="C26" s="31" t="str">
        <f>IFERROR((IF(C23="","",IF(AND(C22="",C23=""),"",(C23-C22+1)))),"")</f>
        <v/>
      </c>
      <c r="D26" s="7"/>
      <c r="E26" s="7"/>
      <c r="F26" s="7"/>
      <c r="G26" s="7"/>
      <c r="H26" s="7"/>
      <c r="I26" s="7"/>
      <c r="J26" s="7"/>
      <c r="K26" s="26"/>
      <c r="L26" s="7"/>
      <c r="M26" s="7"/>
      <c r="N26" s="7"/>
      <c r="O26" s="7"/>
      <c r="P26" s="7"/>
      <c r="Q26" s="7"/>
      <c r="R26" s="7"/>
      <c r="S26" s="7"/>
    </row>
    <row r="27" spans="2:19" s="6" customFormat="1" ht="10.5" customHeight="1">
      <c r="B27" s="32"/>
      <c r="C27" s="33"/>
      <c r="D27" s="34"/>
      <c r="E27" s="34"/>
      <c r="F27" s="34"/>
      <c r="G27" s="34"/>
      <c r="H27" s="34"/>
      <c r="I27" s="34"/>
      <c r="J27" s="34"/>
      <c r="K27" s="35"/>
      <c r="L27" s="34"/>
      <c r="M27" s="34"/>
      <c r="N27" s="34"/>
      <c r="O27" s="34"/>
      <c r="P27" s="34"/>
      <c r="Q27" s="34"/>
      <c r="R27" s="34"/>
      <c r="S27" s="34"/>
    </row>
    <row r="28" spans="2:19">
      <c r="B28" s="7"/>
      <c r="C28" s="36" t="s">
        <v>22</v>
      </c>
      <c r="D28" s="36" t="s">
        <v>23</v>
      </c>
      <c r="E28" s="36" t="s">
        <v>24</v>
      </c>
      <c r="F28" s="7"/>
      <c r="G28" s="37"/>
      <c r="H28" s="7"/>
      <c r="I28" s="7"/>
      <c r="J28" s="7"/>
      <c r="K28" s="26"/>
      <c r="L28" s="7"/>
      <c r="M28" s="7"/>
      <c r="N28" s="7"/>
      <c r="O28" s="7"/>
      <c r="P28" s="7"/>
      <c r="Q28" s="7"/>
      <c r="R28" s="7"/>
      <c r="S28" s="7"/>
    </row>
    <row r="29" spans="2:19" ht="15.75">
      <c r="B29" s="16" t="s">
        <v>28</v>
      </c>
      <c r="C29" s="31" t="str">
        <f>IFERROR(IF(AND(C22="",C23=""),"",DATEDIF(C22,C23,"y")),"")</f>
        <v/>
      </c>
      <c r="D29" s="31" t="str">
        <f>IFERROR(IF(AND(C22="",C23=""),"",DATEDIF(C22,C23,"ym")),"")</f>
        <v/>
      </c>
      <c r="E29" s="31" t="str">
        <f>IFERROR(IF(AND(C22="",C23=""),"",(DATEDIF(C22,C23,"md"))+1),"")</f>
        <v/>
      </c>
      <c r="F29" s="38" t="str">
        <f>IFERROR((C26/365),"")</f>
        <v/>
      </c>
      <c r="G29" s="7"/>
      <c r="H29" s="7"/>
      <c r="I29" s="7"/>
      <c r="J29" s="12" t="s">
        <v>99</v>
      </c>
      <c r="K29" s="39" t="str">
        <f>IFERROR((K24+K25),"")</f>
        <v/>
      </c>
      <c r="L29" s="7"/>
      <c r="M29" s="7"/>
      <c r="N29" s="7"/>
      <c r="O29" s="7"/>
      <c r="P29" s="7"/>
      <c r="Q29" s="7"/>
      <c r="R29" s="7"/>
      <c r="S29" s="7"/>
    </row>
    <row r="30" spans="2:19">
      <c r="B30" s="7"/>
      <c r="C30" s="7"/>
      <c r="D30" s="7"/>
      <c r="E30" s="7"/>
      <c r="F30" s="7"/>
      <c r="G30" s="7"/>
      <c r="H30" s="7"/>
      <c r="I30" s="7"/>
      <c r="J30" s="7"/>
      <c r="K30" s="7"/>
      <c r="L30" s="7"/>
      <c r="M30" s="7"/>
      <c r="N30" s="7"/>
      <c r="O30" s="7"/>
      <c r="P30" s="7"/>
      <c r="Q30" s="7"/>
      <c r="R30" s="7"/>
      <c r="S30" s="7"/>
    </row>
    <row r="31" spans="2:19" ht="15.75">
      <c r="B31" s="12" t="s">
        <v>29</v>
      </c>
      <c r="C31" s="40" t="str">
        <f>IFERROR(IF(C22&lt;=29812,ROUND(C26/365,0),IF(AND(F29&gt;=1,D29=6),VLOOKUP(ROUND(F29,0),Hoja2!C23:D44,2,TRUE),VLOOKUP('FINIQUITO CHILE'!F29,Hoja2!C23:D44,2,TRUE))),"")</f>
        <v/>
      </c>
      <c r="D31" s="7"/>
      <c r="E31" s="7"/>
      <c r="F31" s="7"/>
      <c r="G31" s="7"/>
      <c r="H31" s="7"/>
      <c r="I31" s="7"/>
      <c r="J31" s="7"/>
      <c r="K31" s="7"/>
      <c r="L31" s="7"/>
      <c r="M31" s="7"/>
      <c r="N31" s="7"/>
      <c r="O31" s="7"/>
      <c r="P31" s="7"/>
      <c r="Q31" s="7"/>
      <c r="R31" s="7"/>
      <c r="S31" s="7"/>
    </row>
    <row r="32" spans="2:19">
      <c r="B32" s="7"/>
      <c r="C32" s="7"/>
      <c r="D32" s="7"/>
      <c r="E32" s="7"/>
      <c r="F32" s="7"/>
      <c r="G32" s="7"/>
      <c r="H32" s="7"/>
      <c r="I32" s="7"/>
      <c r="J32" s="7"/>
      <c r="K32" s="7"/>
      <c r="L32" s="7"/>
      <c r="M32" s="7"/>
      <c r="N32" s="7"/>
      <c r="O32" s="7"/>
      <c r="P32" s="7"/>
      <c r="Q32" s="7"/>
      <c r="R32" s="7"/>
      <c r="S32" s="7"/>
    </row>
    <row r="33" spans="2:19" ht="15.75">
      <c r="B33" s="12" t="s">
        <v>102</v>
      </c>
      <c r="C33" s="7"/>
      <c r="D33" s="7"/>
      <c r="E33" s="41"/>
      <c r="F33" s="7"/>
      <c r="G33" s="7"/>
      <c r="H33" s="7"/>
      <c r="I33" s="7"/>
      <c r="J33" s="12" t="s">
        <v>104</v>
      </c>
      <c r="K33" s="7"/>
      <c r="L33" s="7"/>
      <c r="M33" s="7"/>
      <c r="N33" s="7"/>
      <c r="O33" s="7"/>
      <c r="P33" s="7"/>
      <c r="Q33" s="7"/>
      <c r="R33" s="7"/>
      <c r="S33" s="7"/>
    </row>
    <row r="34" spans="2:19">
      <c r="B34" s="7"/>
      <c r="C34" s="7"/>
      <c r="D34" s="7"/>
      <c r="E34" s="7"/>
      <c r="F34" s="7"/>
      <c r="G34" s="7"/>
      <c r="H34" s="7"/>
      <c r="I34" s="7"/>
      <c r="J34" s="7"/>
      <c r="K34" s="7"/>
      <c r="L34" s="7"/>
      <c r="M34" s="7"/>
      <c r="N34" s="7"/>
      <c r="O34" s="7"/>
      <c r="P34" s="7"/>
      <c r="Q34" s="7"/>
      <c r="R34" s="7"/>
      <c r="S34" s="7"/>
    </row>
    <row r="35" spans="2:19">
      <c r="B35" s="16" t="s">
        <v>59</v>
      </c>
      <c r="C35" s="42"/>
      <c r="D35" s="15" t="s">
        <v>92</v>
      </c>
      <c r="E35" s="7"/>
      <c r="F35" s="7"/>
      <c r="G35" s="7"/>
      <c r="H35" s="7"/>
      <c r="I35" s="7"/>
      <c r="J35" s="16" t="s">
        <v>42</v>
      </c>
      <c r="K35" s="43"/>
      <c r="L35" s="7"/>
      <c r="M35" s="7"/>
      <c r="N35" s="7"/>
      <c r="O35" s="7"/>
      <c r="P35" s="7"/>
      <c r="Q35" s="29" t="s">
        <v>95</v>
      </c>
      <c r="R35" s="7"/>
      <c r="S35" s="7"/>
    </row>
    <row r="36" spans="2:19">
      <c r="B36" s="16" t="s">
        <v>58</v>
      </c>
      <c r="C36" s="44"/>
      <c r="D36" s="15" t="s">
        <v>97</v>
      </c>
      <c r="E36" s="37"/>
      <c r="F36" s="7"/>
      <c r="G36" s="37"/>
      <c r="H36" s="37"/>
      <c r="I36" s="7"/>
      <c r="J36" s="45"/>
      <c r="K36" s="26"/>
      <c r="L36" s="7"/>
      <c r="M36" s="7"/>
      <c r="N36" s="7"/>
      <c r="O36" s="7"/>
      <c r="P36" s="7"/>
      <c r="Q36" s="7"/>
      <c r="R36" s="7"/>
      <c r="S36" s="7"/>
    </row>
    <row r="37" spans="2:19">
      <c r="B37" s="7"/>
      <c r="C37" s="35"/>
      <c r="D37" s="7"/>
      <c r="E37" s="7"/>
      <c r="F37" s="7"/>
      <c r="G37" s="7"/>
      <c r="H37" s="7"/>
      <c r="I37" s="7"/>
      <c r="J37" s="16" t="s">
        <v>43</v>
      </c>
      <c r="K37" s="46">
        <f>IFERROR((IF(C19="Art. 161-1: Necesidades de la empresa",IF(OR(C24="",AND(M37&lt;=29,M37&gt;=0)),C40,0),0)),"")</f>
        <v>0</v>
      </c>
      <c r="L37" s="7"/>
      <c r="M37" s="47">
        <f>C23-C24</f>
        <v>0</v>
      </c>
      <c r="N37" s="7"/>
      <c r="O37" s="7"/>
      <c r="P37" s="7"/>
      <c r="Q37" s="48" t="str">
        <f>IF(K37=0,"No aplica","")</f>
        <v>No aplica</v>
      </c>
      <c r="R37" s="7"/>
      <c r="S37" s="7"/>
    </row>
    <row r="38" spans="2:19">
      <c r="B38" s="16" t="s">
        <v>56</v>
      </c>
      <c r="C38" s="49"/>
      <c r="D38" s="50" t="s">
        <v>90</v>
      </c>
      <c r="E38" s="7"/>
      <c r="F38" s="7"/>
      <c r="G38" s="7"/>
      <c r="H38" s="7"/>
      <c r="I38" s="7"/>
      <c r="J38" s="45"/>
      <c r="K38" s="26"/>
      <c r="L38" s="7"/>
      <c r="M38" s="7"/>
      <c r="N38" s="7"/>
      <c r="O38" s="7"/>
      <c r="P38" s="7"/>
      <c r="Q38" s="7"/>
      <c r="R38" s="7"/>
      <c r="S38" s="7"/>
    </row>
    <row r="39" spans="2:19">
      <c r="B39" s="7"/>
      <c r="C39" s="26"/>
      <c r="D39" s="7"/>
      <c r="E39" s="7"/>
      <c r="F39" s="7"/>
      <c r="G39" s="7"/>
      <c r="H39" s="7"/>
      <c r="I39" s="7"/>
      <c r="J39" s="16" t="s">
        <v>44</v>
      </c>
      <c r="K39" s="46">
        <f>IFERROR(IF(OR(C19="Art. 161-1: Necesidades de la empresa",C19="Art. 161-2: Desahucio"),IF(C31=0,0,C40*C31),0),"")</f>
        <v>0</v>
      </c>
      <c r="L39" s="7"/>
      <c r="M39" s="7"/>
      <c r="N39" s="7"/>
      <c r="O39" s="7"/>
      <c r="P39" s="7"/>
      <c r="Q39" s="48" t="str">
        <f>IF(K39=0,"No aplica","")</f>
        <v>No aplica</v>
      </c>
      <c r="R39" s="7"/>
      <c r="S39" s="7"/>
    </row>
    <row r="40" spans="2:19" ht="15.75">
      <c r="B40" s="12" t="s">
        <v>57</v>
      </c>
      <c r="C40" s="51">
        <f>IFERROR((IF(C38="Fijo",C49,C64)),0)</f>
        <v>0</v>
      </c>
      <c r="D40" s="7" t="str">
        <f>IF(OR(C40="",C40=0,ISERROR(C40),C40&lt;90*C36),"","Tope legal")</f>
        <v/>
      </c>
      <c r="E40" s="7"/>
      <c r="F40" s="7"/>
      <c r="G40" s="7"/>
      <c r="H40" s="7"/>
      <c r="I40" s="7"/>
      <c r="J40" s="45"/>
      <c r="K40" s="52"/>
      <c r="L40" s="7"/>
      <c r="M40" s="7"/>
      <c r="N40" s="7"/>
      <c r="O40" s="7"/>
      <c r="P40" s="7"/>
      <c r="Q40" s="7"/>
      <c r="R40" s="7"/>
      <c r="S40" s="7"/>
    </row>
    <row r="41" spans="2:19" ht="30">
      <c r="B41" s="7"/>
      <c r="C41" s="7"/>
      <c r="D41" s="7"/>
      <c r="E41" s="7"/>
      <c r="F41" s="7"/>
      <c r="G41" s="7"/>
      <c r="H41" s="7"/>
      <c r="I41" s="7"/>
      <c r="J41" s="53" t="s">
        <v>45</v>
      </c>
      <c r="K41" s="46" t="str">
        <f>IFERROR(IF(C38="Fijo",IFERROR(((C44/30)*K29),""),IFERROR((((C53+C58)/30)*K29),"")),"")</f>
        <v/>
      </c>
      <c r="L41" s="7"/>
      <c r="M41" s="7"/>
      <c r="N41" s="7"/>
      <c r="O41" s="7"/>
      <c r="P41" s="7"/>
      <c r="Q41" s="54" t="str">
        <f>IF(K41=0,"No aplica","")</f>
        <v/>
      </c>
      <c r="R41" s="7"/>
      <c r="S41" s="55"/>
    </row>
    <row r="42" spans="2:19">
      <c r="B42" s="81" t="s">
        <v>53</v>
      </c>
      <c r="C42" s="56"/>
      <c r="D42" s="56"/>
      <c r="E42" s="56"/>
      <c r="F42" s="56"/>
      <c r="G42" s="56"/>
      <c r="H42" s="57"/>
      <c r="I42" s="7"/>
      <c r="J42" s="45"/>
      <c r="K42" s="26"/>
      <c r="L42" s="7"/>
      <c r="M42" s="7"/>
      <c r="N42" s="7"/>
      <c r="O42" s="7"/>
      <c r="P42" s="7"/>
      <c r="Q42" s="7"/>
      <c r="R42" s="7"/>
      <c r="S42" s="7"/>
    </row>
    <row r="43" spans="2:19" ht="30">
      <c r="B43" s="58"/>
      <c r="C43" s="59"/>
      <c r="D43" s="59"/>
      <c r="E43" s="59"/>
      <c r="F43" s="59"/>
      <c r="G43" s="59"/>
      <c r="H43" s="60"/>
      <c r="I43" s="7"/>
      <c r="J43" s="53" t="s">
        <v>46</v>
      </c>
      <c r="K43" s="46">
        <f>IFERROR((IF(C19="Art. 159-5: Conclusión del trabajo que dio origen al contrato (obra o faena)",IFERROR(((C40/30)*(P43*L43)),""),0)),"")</f>
        <v>0</v>
      </c>
      <c r="L43" s="47" t="str">
        <f>IF(C19="Art. 159-5: Conclusión del trabajo que dio origen al contrato (obra o faena)",IF(C23&gt;43466,VLOOKUP(C23,Hoja2!$F$23:$G$26,2,TRUE),"No aplica"),"No aplica")</f>
        <v>No aplica</v>
      </c>
      <c r="M43" s="47" t="e">
        <f>C29*12</f>
        <v>#VALUE!</v>
      </c>
      <c r="N43" s="61" t="str">
        <f>D29</f>
        <v/>
      </c>
      <c r="O43" s="47">
        <f>IF(E29&gt;=15,1,0)</f>
        <v>1</v>
      </c>
      <c r="P43" s="47" t="e">
        <f>SUM(M43:O43)</f>
        <v>#VALUE!</v>
      </c>
      <c r="Q43" s="54" t="str">
        <f>IF(K43=0,"No aplica","")</f>
        <v>No aplica</v>
      </c>
      <c r="R43" s="7"/>
      <c r="S43" s="7"/>
    </row>
    <row r="44" spans="2:19">
      <c r="B44" s="62" t="s">
        <v>33</v>
      </c>
      <c r="C44" s="63"/>
      <c r="D44" s="50" t="s">
        <v>93</v>
      </c>
      <c r="E44" s="59"/>
      <c r="F44" s="59"/>
      <c r="G44" s="59"/>
      <c r="H44" s="60"/>
      <c r="I44" s="7"/>
      <c r="J44" s="7"/>
      <c r="K44" s="26"/>
      <c r="L44" s="7"/>
      <c r="M44" s="7"/>
      <c r="N44" s="7"/>
      <c r="O44" s="7"/>
      <c r="P44" s="7"/>
      <c r="Q44" s="7"/>
      <c r="R44" s="7"/>
      <c r="S44" s="7"/>
    </row>
    <row r="45" spans="2:19" ht="15.75">
      <c r="B45" s="62" t="s">
        <v>34</v>
      </c>
      <c r="C45" s="64"/>
      <c r="D45" s="50" t="s">
        <v>90</v>
      </c>
      <c r="E45" s="65" t="s">
        <v>37</v>
      </c>
      <c r="F45" s="59"/>
      <c r="G45" s="46">
        <f>IFERROR(IF(C45="Sí",IF(C44*25%&lt;(4.75*C35)/12,C44*25%,(4.75*C35)/12),0),"")</f>
        <v>0</v>
      </c>
      <c r="H45" s="60"/>
      <c r="I45" s="7"/>
      <c r="J45" s="12" t="s">
        <v>47</v>
      </c>
      <c r="K45" s="51" t="str">
        <f>IFERROR((K35+K37+K39+K41+K43),"")</f>
        <v/>
      </c>
      <c r="L45" s="7"/>
      <c r="M45" s="7"/>
      <c r="N45" s="7"/>
      <c r="O45" s="7"/>
      <c r="P45" s="7"/>
      <c r="Q45" s="7"/>
      <c r="R45" s="7"/>
      <c r="S45" s="66"/>
    </row>
    <row r="46" spans="2:19">
      <c r="B46" s="62" t="s">
        <v>35</v>
      </c>
      <c r="C46" s="63"/>
      <c r="D46" s="50" t="s">
        <v>55</v>
      </c>
      <c r="E46" s="67"/>
      <c r="F46" s="68"/>
      <c r="G46" s="59"/>
      <c r="H46" s="60"/>
      <c r="I46" s="7"/>
      <c r="J46" s="7"/>
      <c r="K46" s="7"/>
      <c r="L46" s="7"/>
      <c r="M46" s="7"/>
      <c r="N46" s="7"/>
      <c r="O46" s="7"/>
      <c r="P46" s="7"/>
      <c r="Q46" s="7"/>
      <c r="R46" s="7"/>
      <c r="S46" s="7"/>
    </row>
    <row r="47" spans="2:19">
      <c r="B47" s="62" t="s">
        <v>36</v>
      </c>
      <c r="C47" s="63"/>
      <c r="D47" s="50" t="s">
        <v>55</v>
      </c>
      <c r="E47" s="67"/>
      <c r="F47" s="59"/>
      <c r="G47" s="59"/>
      <c r="H47" s="60"/>
      <c r="I47" s="7"/>
      <c r="J47" s="7"/>
      <c r="K47" s="7"/>
      <c r="L47" s="7"/>
      <c r="M47" s="7"/>
      <c r="N47" s="7"/>
      <c r="O47" s="7"/>
      <c r="P47" s="7"/>
      <c r="Q47" s="7"/>
      <c r="R47" s="7"/>
      <c r="S47" s="7"/>
    </row>
    <row r="48" spans="2:19">
      <c r="B48" s="69"/>
      <c r="C48" s="70"/>
      <c r="D48" s="70"/>
      <c r="E48" s="71"/>
      <c r="F48" s="70"/>
      <c r="G48" s="70"/>
      <c r="H48" s="72"/>
      <c r="I48" s="7"/>
      <c r="J48" s="7"/>
      <c r="K48" s="7"/>
      <c r="L48" s="7"/>
      <c r="M48" s="7"/>
      <c r="N48" s="7"/>
      <c r="O48" s="7"/>
      <c r="P48" s="7"/>
      <c r="Q48" s="7"/>
      <c r="R48" s="7"/>
      <c r="S48" s="73"/>
    </row>
    <row r="49" spans="2:19" hidden="1">
      <c r="B49" s="74" t="s">
        <v>51</v>
      </c>
      <c r="C49" s="75">
        <f>IF((C44+G45+C46+C47)&gt;=90*C36,90*C36,C44+G45+C46+C47)</f>
        <v>0</v>
      </c>
      <c r="D49" s="76"/>
      <c r="E49" s="77"/>
      <c r="F49" s="74"/>
      <c r="G49" s="74"/>
      <c r="H49" s="74"/>
      <c r="I49" s="7"/>
      <c r="J49" s="7"/>
      <c r="K49" s="7"/>
      <c r="L49" s="7"/>
      <c r="M49" s="7"/>
      <c r="N49" s="7"/>
      <c r="O49" s="7"/>
      <c r="P49" s="7"/>
      <c r="Q49" s="7"/>
      <c r="R49" s="7"/>
      <c r="S49" s="7"/>
    </row>
    <row r="50" spans="2:19">
      <c r="B50" s="78"/>
      <c r="C50" s="78"/>
      <c r="D50" s="78"/>
      <c r="E50" s="78"/>
      <c r="F50" s="78"/>
      <c r="G50" s="78"/>
      <c r="H50" s="78"/>
      <c r="I50" s="7"/>
      <c r="J50" s="7"/>
      <c r="K50" s="7"/>
      <c r="L50" s="7"/>
      <c r="M50" s="7"/>
      <c r="N50" s="7"/>
      <c r="O50" s="7"/>
      <c r="P50" s="7"/>
      <c r="Q50" s="7"/>
      <c r="R50" s="7"/>
      <c r="S50" s="73"/>
    </row>
    <row r="51" spans="2:19">
      <c r="B51" s="81" t="s">
        <v>54</v>
      </c>
      <c r="C51" s="56"/>
      <c r="D51" s="56"/>
      <c r="E51" s="56"/>
      <c r="F51" s="56"/>
      <c r="G51" s="56"/>
      <c r="H51" s="57"/>
      <c r="I51" s="7"/>
      <c r="J51" s="7"/>
      <c r="K51" s="7"/>
      <c r="L51" s="7"/>
      <c r="M51" s="7"/>
      <c r="N51" s="7"/>
      <c r="O51" s="7"/>
      <c r="P51" s="7"/>
      <c r="Q51" s="7"/>
      <c r="R51" s="7"/>
      <c r="S51" s="7"/>
    </row>
    <row r="52" spans="2:19">
      <c r="B52" s="58"/>
      <c r="C52" s="59"/>
      <c r="D52" s="59"/>
      <c r="E52" s="59"/>
      <c r="F52" s="59"/>
      <c r="G52" s="59"/>
      <c r="H52" s="60"/>
      <c r="I52" s="7"/>
      <c r="J52" s="7"/>
      <c r="K52" s="7"/>
      <c r="L52" s="7"/>
      <c r="M52" s="7"/>
      <c r="N52" s="7"/>
      <c r="O52" s="7"/>
      <c r="P52" s="7"/>
      <c r="Q52" s="55"/>
      <c r="R52" s="7"/>
      <c r="S52" s="7"/>
    </row>
    <row r="53" spans="2:19">
      <c r="B53" s="79" t="s">
        <v>33</v>
      </c>
      <c r="C53" s="63"/>
      <c r="D53" s="29" t="s">
        <v>93</v>
      </c>
      <c r="E53" s="59"/>
      <c r="F53" s="59"/>
      <c r="G53" s="59"/>
      <c r="H53" s="60"/>
      <c r="I53" s="7"/>
      <c r="J53" s="73"/>
      <c r="K53" s="7"/>
      <c r="L53" s="7"/>
      <c r="M53" s="7"/>
      <c r="N53" s="7"/>
      <c r="O53" s="7"/>
      <c r="P53" s="7"/>
      <c r="Q53" s="7"/>
      <c r="R53" s="7"/>
      <c r="S53" s="7"/>
    </row>
    <row r="54" spans="2:19" ht="30">
      <c r="B54" s="79" t="s">
        <v>38</v>
      </c>
      <c r="C54" s="63"/>
      <c r="D54" s="29" t="s">
        <v>93</v>
      </c>
      <c r="E54" s="59"/>
      <c r="F54" s="59"/>
      <c r="G54" s="59"/>
      <c r="H54" s="60"/>
      <c r="I54" s="7"/>
      <c r="J54" s="73"/>
      <c r="K54" s="7"/>
      <c r="L54" s="7"/>
      <c r="M54" s="7"/>
      <c r="N54" s="7"/>
      <c r="O54" s="7"/>
      <c r="P54" s="7"/>
      <c r="Q54" s="7"/>
      <c r="R54" s="7"/>
      <c r="S54" s="7"/>
    </row>
    <row r="55" spans="2:19" ht="30">
      <c r="B55" s="79" t="s">
        <v>39</v>
      </c>
      <c r="C55" s="63"/>
      <c r="D55" s="29" t="s">
        <v>93</v>
      </c>
      <c r="E55" s="59"/>
      <c r="F55" s="59"/>
      <c r="G55" s="59"/>
      <c r="H55" s="60"/>
      <c r="I55" s="7"/>
      <c r="J55" s="73"/>
      <c r="K55" s="7"/>
      <c r="L55" s="7"/>
      <c r="M55" s="7"/>
      <c r="N55" s="7"/>
      <c r="O55" s="7"/>
      <c r="P55" s="7"/>
      <c r="Q55" s="7"/>
      <c r="R55" s="7"/>
      <c r="S55" s="7"/>
    </row>
    <row r="56" spans="2:19" ht="30">
      <c r="B56" s="79" t="s">
        <v>40</v>
      </c>
      <c r="C56" s="63"/>
      <c r="D56" s="29" t="s">
        <v>93</v>
      </c>
      <c r="E56" s="59"/>
      <c r="F56" s="59"/>
      <c r="G56" s="59"/>
      <c r="H56" s="60"/>
      <c r="I56" s="7"/>
      <c r="J56" s="73"/>
      <c r="K56" s="7"/>
      <c r="L56" s="7"/>
      <c r="M56" s="7"/>
      <c r="N56" s="7"/>
      <c r="O56" s="7"/>
      <c r="P56" s="7"/>
      <c r="Q56" s="7"/>
      <c r="R56" s="7"/>
      <c r="S56" s="7"/>
    </row>
    <row r="57" spans="2:19">
      <c r="B57" s="79"/>
      <c r="C57" s="59"/>
      <c r="D57" s="59"/>
      <c r="E57" s="59"/>
      <c r="F57" s="59"/>
      <c r="G57" s="59"/>
      <c r="H57" s="60"/>
      <c r="I57" s="7"/>
      <c r="J57" s="7"/>
      <c r="K57" s="7"/>
      <c r="L57" s="7"/>
      <c r="M57" s="7"/>
      <c r="N57" s="7"/>
      <c r="O57" s="7"/>
      <c r="P57" s="7"/>
      <c r="Q57" s="7"/>
      <c r="R57" s="7"/>
      <c r="S57" s="7"/>
    </row>
    <row r="58" spans="2:19" ht="30">
      <c r="B58" s="79" t="s">
        <v>41</v>
      </c>
      <c r="C58" s="46">
        <f>IFERROR(AVERAGE(C54:C56),0)</f>
        <v>0</v>
      </c>
      <c r="D58" s="59"/>
      <c r="E58" s="59"/>
      <c r="F58" s="59"/>
      <c r="G58" s="59"/>
      <c r="H58" s="60"/>
      <c r="I58" s="7"/>
      <c r="J58" s="7"/>
      <c r="K58" s="7"/>
      <c r="L58" s="7"/>
      <c r="M58" s="7"/>
      <c r="N58" s="7"/>
      <c r="O58" s="7"/>
      <c r="P58" s="7"/>
      <c r="Q58" s="7"/>
      <c r="R58" s="7"/>
      <c r="S58" s="7"/>
    </row>
    <row r="59" spans="2:19">
      <c r="B59" s="79"/>
      <c r="C59" s="59"/>
      <c r="D59" s="59"/>
      <c r="E59" s="59"/>
      <c r="F59" s="59"/>
      <c r="G59" s="59"/>
      <c r="H59" s="60"/>
      <c r="I59" s="7"/>
      <c r="J59" s="7"/>
      <c r="K59" s="7"/>
      <c r="L59" s="7"/>
      <c r="M59" s="7"/>
      <c r="N59" s="7"/>
      <c r="O59" s="7"/>
      <c r="P59" s="7"/>
      <c r="Q59" s="7"/>
      <c r="R59" s="7"/>
      <c r="S59" s="7"/>
    </row>
    <row r="60" spans="2:19">
      <c r="B60" s="79" t="s">
        <v>34</v>
      </c>
      <c r="C60" s="28"/>
      <c r="D60" s="29" t="s">
        <v>90</v>
      </c>
      <c r="E60" s="65" t="s">
        <v>37</v>
      </c>
      <c r="F60" s="59"/>
      <c r="G60" s="46">
        <f>IFERROR((IF(C60="Sí",IF((C53+C58)*25%&lt;(4.75*$C$35)/12,(C53+C58)*25%,(4.75*$C$35)/12),0)),"")</f>
        <v>0</v>
      </c>
      <c r="H60" s="60"/>
      <c r="I60" s="7"/>
      <c r="J60" s="7"/>
      <c r="K60" s="7"/>
      <c r="L60" s="7"/>
      <c r="M60" s="7"/>
      <c r="N60" s="7"/>
      <c r="O60" s="7"/>
      <c r="P60" s="7"/>
      <c r="Q60" s="7"/>
      <c r="R60" s="7"/>
      <c r="S60" s="7"/>
    </row>
    <row r="61" spans="2:19">
      <c r="B61" s="79" t="s">
        <v>35</v>
      </c>
      <c r="C61" s="43"/>
      <c r="D61" s="29" t="s">
        <v>55</v>
      </c>
      <c r="E61" s="67"/>
      <c r="F61" s="59"/>
      <c r="G61" s="59"/>
      <c r="H61" s="60"/>
      <c r="I61" s="7"/>
      <c r="J61" s="7"/>
      <c r="K61" s="7"/>
      <c r="L61" s="7"/>
      <c r="M61" s="7"/>
      <c r="N61" s="7"/>
      <c r="O61" s="7"/>
      <c r="P61" s="7"/>
      <c r="Q61" s="7"/>
      <c r="R61" s="7"/>
      <c r="S61" s="7"/>
    </row>
    <row r="62" spans="2:19">
      <c r="B62" s="79" t="s">
        <v>36</v>
      </c>
      <c r="C62" s="43"/>
      <c r="D62" s="29" t="s">
        <v>55</v>
      </c>
      <c r="E62" s="67"/>
      <c r="F62" s="59"/>
      <c r="G62" s="59"/>
      <c r="H62" s="60"/>
      <c r="I62" s="7"/>
      <c r="J62" s="7"/>
      <c r="K62" s="7"/>
      <c r="L62" s="7"/>
      <c r="M62" s="7"/>
      <c r="N62" s="7"/>
      <c r="O62" s="7"/>
      <c r="P62" s="7"/>
      <c r="Q62" s="7"/>
      <c r="R62" s="7"/>
      <c r="S62" s="7"/>
    </row>
    <row r="63" spans="2:19">
      <c r="B63" s="69"/>
      <c r="C63" s="70"/>
      <c r="D63" s="70"/>
      <c r="E63" s="70"/>
      <c r="F63" s="70"/>
      <c r="G63" s="70"/>
      <c r="H63" s="72"/>
      <c r="I63" s="7"/>
      <c r="J63" s="7"/>
      <c r="K63" s="7"/>
      <c r="L63" s="7"/>
      <c r="M63" s="7"/>
      <c r="N63" s="7"/>
      <c r="O63" s="7"/>
      <c r="P63" s="7"/>
      <c r="Q63" s="7"/>
      <c r="R63" s="7"/>
      <c r="S63" s="7"/>
    </row>
    <row r="64" spans="2:19" hidden="1">
      <c r="B64" s="1" t="s">
        <v>52</v>
      </c>
      <c r="C64" s="4">
        <f>IFERROR((IF((C53+C58+G60+C61+C62)&gt;=90*C36,90*C36,(C53+C58+G60+C61+C62))),"")</f>
        <v>0</v>
      </c>
      <c r="D64" s="1"/>
      <c r="E64" s="1"/>
      <c r="F64" s="1"/>
      <c r="G64" s="1"/>
      <c r="H64" s="1"/>
    </row>
    <row r="65" spans="2:8">
      <c r="B65" s="1"/>
      <c r="C65" s="1"/>
      <c r="D65" s="1"/>
      <c r="E65" s="1"/>
      <c r="F65" s="1"/>
      <c r="G65" s="1"/>
      <c r="H65" s="1"/>
    </row>
    <row r="66" spans="2:8">
      <c r="B66" s="1"/>
      <c r="C66" s="1"/>
      <c r="D66" s="1"/>
      <c r="E66" s="1"/>
      <c r="F66" s="1"/>
      <c r="G66" s="1"/>
      <c r="H66" s="1"/>
    </row>
    <row r="67" spans="2:8">
      <c r="B67" s="1"/>
      <c r="C67" s="1"/>
      <c r="D67" s="1"/>
      <c r="E67" s="1"/>
      <c r="F67" s="1"/>
      <c r="G67" s="1"/>
      <c r="H67" s="1"/>
    </row>
    <row r="68" spans="2:8">
      <c r="B68" s="1"/>
      <c r="C68" s="1"/>
      <c r="D68" s="1"/>
      <c r="E68" s="1"/>
      <c r="F68" s="1"/>
      <c r="G68" s="1"/>
      <c r="H68" s="1"/>
    </row>
    <row r="69" spans="2:8">
      <c r="B69" s="1"/>
      <c r="C69" s="1"/>
      <c r="D69" s="1"/>
      <c r="E69" s="1"/>
      <c r="F69" s="1"/>
      <c r="G69" s="1"/>
      <c r="H69" s="1"/>
    </row>
    <row r="71" spans="2:8">
      <c r="C71" s="3"/>
    </row>
  </sheetData>
  <mergeCells count="11">
    <mergeCell ref="C11:G11"/>
    <mergeCell ref="C19:H19"/>
    <mergeCell ref="K6:S6"/>
    <mergeCell ref="K7:S7"/>
    <mergeCell ref="K8:S8"/>
    <mergeCell ref="K9:S9"/>
    <mergeCell ref="C6:G6"/>
    <mergeCell ref="C7:G7"/>
    <mergeCell ref="C8:G8"/>
    <mergeCell ref="C9:G9"/>
    <mergeCell ref="C10:G10"/>
  </mergeCells>
  <dataValidations count="2">
    <dataValidation type="list" allowBlank="1" showInputMessage="1" showErrorMessage="1" sqref="C60 C45 K19" xr:uid="{00000000-0002-0000-0100-000000000000}">
      <formula1>"Sí,No"</formula1>
    </dataValidation>
    <dataValidation type="list" allowBlank="1" showInputMessage="1" showErrorMessage="1" sqref="C41 C38" xr:uid="{00000000-0002-0000-0100-000001000000}">
      <formula1>"Fijo,Variable"</formula1>
    </dataValidation>
  </dataValidations>
  <pageMargins left="0.7" right="0.7" top="0.75" bottom="0.75" header="0.3" footer="0.3"/>
  <pageSetup scale="50" orientation="portrait" r:id="rId1"/>
  <ignoredErrors>
    <ignoredError sqref="C58" formulaRange="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Hoja2!$B$4:$B$18</xm:f>
          </x14:formula1>
          <xm:sqref>C19:C20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
  <dimension ref="B4:G53"/>
  <sheetViews>
    <sheetView workbookViewId="0">
      <selection activeCell="H47" sqref="H47"/>
    </sheetView>
  </sheetViews>
  <sheetFormatPr baseColWidth="10" defaultRowHeight="15"/>
  <sheetData>
    <row r="4" spans="2:2">
      <c r="B4" t="s">
        <v>16</v>
      </c>
    </row>
    <row r="5" spans="2:2">
      <c r="B5" t="s">
        <v>17</v>
      </c>
    </row>
    <row r="6" spans="2:2">
      <c r="B6" t="s">
        <v>18</v>
      </c>
    </row>
    <row r="7" spans="2:2">
      <c r="B7" t="s">
        <v>19</v>
      </c>
    </row>
    <row r="8" spans="2:2">
      <c r="B8" t="s">
        <v>20</v>
      </c>
    </row>
    <row r="9" spans="2:2">
      <c r="B9" t="s">
        <v>21</v>
      </c>
    </row>
    <row r="10" spans="2:2">
      <c r="B10" t="s">
        <v>9</v>
      </c>
    </row>
    <row r="11" spans="2:2">
      <c r="B11" t="s">
        <v>10</v>
      </c>
    </row>
    <row r="12" spans="2:2">
      <c r="B12" t="s">
        <v>11</v>
      </c>
    </row>
    <row r="13" spans="2:2">
      <c r="B13" t="s">
        <v>12</v>
      </c>
    </row>
    <row r="14" spans="2:2">
      <c r="B14" t="s">
        <v>13</v>
      </c>
    </row>
    <row r="15" spans="2:2">
      <c r="B15" t="s">
        <v>14</v>
      </c>
    </row>
    <row r="16" spans="2:2">
      <c r="B16" t="s">
        <v>15</v>
      </c>
    </row>
    <row r="17" spans="2:7">
      <c r="B17" t="s">
        <v>7</v>
      </c>
    </row>
    <row r="18" spans="2:7">
      <c r="B18" t="s">
        <v>8</v>
      </c>
    </row>
    <row r="23" spans="2:7">
      <c r="B23">
        <v>0.55555555555555536</v>
      </c>
      <c r="C23">
        <v>0</v>
      </c>
      <c r="D23">
        <v>0</v>
      </c>
      <c r="F23" s="2">
        <v>43466</v>
      </c>
      <c r="G23">
        <v>1</v>
      </c>
    </row>
    <row r="24" spans="2:7">
      <c r="C24">
        <v>1</v>
      </c>
      <c r="D24">
        <v>1</v>
      </c>
      <c r="F24" s="2">
        <v>44013</v>
      </c>
      <c r="G24">
        <v>1.5</v>
      </c>
    </row>
    <row r="25" spans="2:7">
      <c r="C25">
        <f>1+B23</f>
        <v>1.5555555555555554</v>
      </c>
      <c r="D25">
        <v>1</v>
      </c>
      <c r="F25" s="2">
        <v>44378</v>
      </c>
      <c r="G25">
        <v>2</v>
      </c>
    </row>
    <row r="26" spans="2:7">
      <c r="C26">
        <v>1.6</v>
      </c>
      <c r="D26">
        <v>2</v>
      </c>
      <c r="F26" s="2">
        <v>44562</v>
      </c>
      <c r="G26">
        <v>2.5</v>
      </c>
    </row>
    <row r="27" spans="2:7">
      <c r="C27">
        <f>2+B23</f>
        <v>2.5555555555555554</v>
      </c>
      <c r="D27">
        <v>2</v>
      </c>
    </row>
    <row r="28" spans="2:7">
      <c r="C28">
        <v>2.6</v>
      </c>
      <c r="D28">
        <v>3</v>
      </c>
    </row>
    <row r="29" spans="2:7">
      <c r="C29">
        <f>3+B23</f>
        <v>3.5555555555555554</v>
      </c>
      <c r="D29">
        <v>3</v>
      </c>
    </row>
    <row r="30" spans="2:7">
      <c r="C30">
        <v>3.6</v>
      </c>
      <c r="D30">
        <v>4</v>
      </c>
    </row>
    <row r="31" spans="2:7">
      <c r="C31">
        <f>4+B23</f>
        <v>4.5555555555555554</v>
      </c>
      <c r="D31">
        <v>4</v>
      </c>
    </row>
    <row r="32" spans="2:7">
      <c r="C32">
        <v>4.5999999999999996</v>
      </c>
      <c r="D32">
        <v>5</v>
      </c>
    </row>
    <row r="33" spans="2:4">
      <c r="C33">
        <f>5+B23</f>
        <v>5.5555555555555554</v>
      </c>
      <c r="D33">
        <v>5</v>
      </c>
    </row>
    <row r="34" spans="2:4">
      <c r="C34">
        <v>5.6</v>
      </c>
      <c r="D34">
        <v>6</v>
      </c>
    </row>
    <row r="35" spans="2:4">
      <c r="C35">
        <f>6+B23</f>
        <v>6.5555555555555554</v>
      </c>
      <c r="D35">
        <v>6</v>
      </c>
    </row>
    <row r="36" spans="2:4">
      <c r="C36">
        <v>6.6</v>
      </c>
      <c r="D36">
        <v>7</v>
      </c>
    </row>
    <row r="37" spans="2:4">
      <c r="C37">
        <f>7+B23</f>
        <v>7.5555555555555554</v>
      </c>
      <c r="D37">
        <v>7</v>
      </c>
    </row>
    <row r="38" spans="2:4">
      <c r="C38">
        <v>7.6</v>
      </c>
      <c r="D38">
        <v>8</v>
      </c>
    </row>
    <row r="39" spans="2:4">
      <c r="C39">
        <f>8+B23</f>
        <v>8.5555555555555554</v>
      </c>
      <c r="D39">
        <v>8</v>
      </c>
    </row>
    <row r="40" spans="2:4">
      <c r="C40">
        <v>8.6</v>
      </c>
      <c r="D40">
        <v>9</v>
      </c>
    </row>
    <row r="41" spans="2:4">
      <c r="C41">
        <f>9+B23</f>
        <v>9.5555555555555554</v>
      </c>
      <c r="D41">
        <v>9</v>
      </c>
    </row>
    <row r="42" spans="2:4">
      <c r="C42">
        <v>9.6</v>
      </c>
      <c r="D42">
        <v>10</v>
      </c>
    </row>
    <row r="43" spans="2:4">
      <c r="C43">
        <f>10+B23</f>
        <v>10.555555555555555</v>
      </c>
      <c r="D43">
        <v>10</v>
      </c>
    </row>
    <row r="44" spans="2:4">
      <c r="C44">
        <v>10.6</v>
      </c>
      <c r="D44">
        <v>11</v>
      </c>
    </row>
    <row r="46" spans="2:4">
      <c r="B46">
        <f>IF(D25="","",IFERROR(IF(AND(D24="",D25=""),"",(D25-DATE(YEAR(D25),MONTH(D25),1))),""))</f>
        <v>0</v>
      </c>
    </row>
    <row r="51" spans="2:3">
      <c r="B51" s="2"/>
      <c r="C51" s="2"/>
    </row>
    <row r="52" spans="2:3">
      <c r="B52" s="2"/>
      <c r="C52" s="2"/>
    </row>
    <row r="53" spans="2:3">
      <c r="B53" s="2"/>
      <c r="C53" s="2"/>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C1:M60"/>
  <sheetViews>
    <sheetView workbookViewId="0">
      <selection activeCell="E2" sqref="E2"/>
    </sheetView>
  </sheetViews>
  <sheetFormatPr baseColWidth="10" defaultRowHeight="15"/>
  <cols>
    <col min="3" max="3" width="10.42578125" bestFit="1" customWidth="1"/>
    <col min="4" max="4" width="47.5703125" bestFit="1" customWidth="1"/>
    <col min="9" max="10" width="13.7109375" customWidth="1"/>
    <col min="11" max="11" width="11.85546875" bestFit="1" customWidth="1"/>
  </cols>
  <sheetData>
    <row r="1" spans="3:13">
      <c r="E1" t="str">
        <f>IFERROR(ROUND('FINIQUITO CHILE'!K24,0),"")</f>
        <v/>
      </c>
    </row>
    <row r="2" spans="3:13">
      <c r="F2" s="2">
        <f>'FINIQUITO CHILE'!C23+1</f>
        <v>1</v>
      </c>
      <c r="G2">
        <f>WEEKDAY(F2,2)</f>
        <v>7</v>
      </c>
      <c r="H2" t="str">
        <f>VLOOKUP(G2,$L$2:$M$8,2,0)</f>
        <v>Domingo</v>
      </c>
      <c r="I2" t="str">
        <f>IF(ISERROR(VLOOKUP(F2,$C$4:$D$21,2,0)),"","Festivo")</f>
        <v/>
      </c>
      <c r="J2" t="str">
        <f>IF(AND(I2="Festivo",OR(H2="Domingo",H2="Sábado")),"No","")</f>
        <v/>
      </c>
      <c r="L2">
        <v>1</v>
      </c>
      <c r="M2" t="s">
        <v>60</v>
      </c>
    </row>
    <row r="3" spans="3:13">
      <c r="C3" t="s">
        <v>67</v>
      </c>
      <c r="D3" t="s">
        <v>68</v>
      </c>
      <c r="F3" s="2">
        <f>F2+1</f>
        <v>2</v>
      </c>
      <c r="G3">
        <f t="shared" ref="G3:G60" si="0">WEEKDAY(F3,2)</f>
        <v>1</v>
      </c>
      <c r="H3" t="str">
        <f t="shared" ref="H3:H60" si="1">VLOOKUP(G3,$L$2:$M$8,2,0)</f>
        <v>Lunes</v>
      </c>
      <c r="I3" t="str">
        <f t="shared" ref="I3:I60" si="2">IF(ISERROR(VLOOKUP(F3,$C$4:$D$21,2,0)),"","Festivo")</f>
        <v/>
      </c>
      <c r="J3" t="str">
        <f t="shared" ref="J3:J60" si="3">IF(AND(I3="Festivo",OR(H3="Domingo",H3="Sábado")),"No","")</f>
        <v/>
      </c>
      <c r="L3">
        <v>2</v>
      </c>
      <c r="M3" t="s">
        <v>61</v>
      </c>
    </row>
    <row r="4" spans="3:13">
      <c r="C4" s="2">
        <v>44562</v>
      </c>
      <c r="D4" s="2" t="s">
        <v>69</v>
      </c>
      <c r="F4" s="2">
        <f t="shared" ref="F4:F60" si="4">F3+1</f>
        <v>3</v>
      </c>
      <c r="G4">
        <f t="shared" si="0"/>
        <v>2</v>
      </c>
      <c r="H4" t="str">
        <f t="shared" si="1"/>
        <v>Martes</v>
      </c>
      <c r="I4" t="str">
        <f t="shared" si="2"/>
        <v/>
      </c>
      <c r="J4" t="str">
        <f t="shared" si="3"/>
        <v/>
      </c>
      <c r="L4">
        <v>3</v>
      </c>
      <c r="M4" t="s">
        <v>62</v>
      </c>
    </row>
    <row r="5" spans="3:13">
      <c r="C5" s="2">
        <v>44621</v>
      </c>
      <c r="D5" s="2" t="s">
        <v>70</v>
      </c>
      <c r="F5" s="2">
        <f t="shared" si="4"/>
        <v>4</v>
      </c>
      <c r="G5">
        <f t="shared" si="0"/>
        <v>3</v>
      </c>
      <c r="H5" t="str">
        <f t="shared" si="1"/>
        <v>Miércoles</v>
      </c>
      <c r="I5" t="str">
        <f t="shared" si="2"/>
        <v/>
      </c>
      <c r="J5" t="str">
        <f t="shared" si="3"/>
        <v/>
      </c>
      <c r="L5">
        <v>4</v>
      </c>
      <c r="M5" t="s">
        <v>63</v>
      </c>
    </row>
    <row r="6" spans="3:13">
      <c r="C6" s="2">
        <v>44666</v>
      </c>
      <c r="D6" s="2" t="s">
        <v>71</v>
      </c>
      <c r="F6" s="2">
        <f t="shared" si="4"/>
        <v>5</v>
      </c>
      <c r="G6">
        <f t="shared" si="0"/>
        <v>4</v>
      </c>
      <c r="H6" t="str">
        <f t="shared" si="1"/>
        <v>Jueves</v>
      </c>
      <c r="I6" t="str">
        <f t="shared" si="2"/>
        <v/>
      </c>
      <c r="J6" t="str">
        <f t="shared" si="3"/>
        <v/>
      </c>
      <c r="L6">
        <v>5</v>
      </c>
      <c r="M6" t="s">
        <v>64</v>
      </c>
    </row>
    <row r="7" spans="3:13">
      <c r="C7" s="2">
        <v>44668</v>
      </c>
      <c r="D7" s="2" t="s">
        <v>72</v>
      </c>
      <c r="F7" s="2">
        <f t="shared" si="4"/>
        <v>6</v>
      </c>
      <c r="G7">
        <f t="shared" si="0"/>
        <v>5</v>
      </c>
      <c r="H7" t="str">
        <f t="shared" si="1"/>
        <v>Viernes</v>
      </c>
      <c r="I7" t="str">
        <f t="shared" si="2"/>
        <v/>
      </c>
      <c r="J7" t="str">
        <f t="shared" si="3"/>
        <v/>
      </c>
      <c r="L7">
        <v>6</v>
      </c>
      <c r="M7" t="s">
        <v>65</v>
      </c>
    </row>
    <row r="8" spans="3:13">
      <c r="C8" s="2">
        <v>44682</v>
      </c>
      <c r="D8" s="2" t="s">
        <v>73</v>
      </c>
      <c r="F8" s="2">
        <f t="shared" si="4"/>
        <v>7</v>
      </c>
      <c r="G8">
        <f t="shared" si="0"/>
        <v>6</v>
      </c>
      <c r="H8" t="str">
        <f t="shared" si="1"/>
        <v>Sábado</v>
      </c>
      <c r="I8" t="str">
        <f t="shared" si="2"/>
        <v/>
      </c>
      <c r="J8" t="str">
        <f t="shared" si="3"/>
        <v/>
      </c>
      <c r="L8">
        <v>7</v>
      </c>
      <c r="M8" t="s">
        <v>66</v>
      </c>
    </row>
    <row r="9" spans="3:13">
      <c r="C9" s="2">
        <v>44702</v>
      </c>
      <c r="D9" s="2" t="s">
        <v>74</v>
      </c>
      <c r="F9" s="2">
        <f t="shared" si="4"/>
        <v>8</v>
      </c>
      <c r="G9">
        <f t="shared" si="0"/>
        <v>7</v>
      </c>
      <c r="H9" t="str">
        <f t="shared" si="1"/>
        <v>Domingo</v>
      </c>
      <c r="I9" t="str">
        <f t="shared" si="2"/>
        <v/>
      </c>
      <c r="J9" t="str">
        <f t="shared" si="3"/>
        <v/>
      </c>
    </row>
    <row r="10" spans="3:13">
      <c r="C10" s="2">
        <v>44719</v>
      </c>
      <c r="D10" s="2" t="s">
        <v>75</v>
      </c>
      <c r="F10" s="2">
        <f t="shared" si="4"/>
        <v>9</v>
      </c>
      <c r="G10">
        <f t="shared" si="0"/>
        <v>1</v>
      </c>
      <c r="H10" t="str">
        <f t="shared" si="1"/>
        <v>Lunes</v>
      </c>
      <c r="I10" t="str">
        <f t="shared" si="2"/>
        <v/>
      </c>
      <c r="J10" t="str">
        <f t="shared" si="3"/>
        <v/>
      </c>
    </row>
    <row r="11" spans="3:13">
      <c r="C11" s="2">
        <v>44739</v>
      </c>
      <c r="D11" s="2" t="s">
        <v>76</v>
      </c>
      <c r="F11" s="2">
        <f t="shared" si="4"/>
        <v>10</v>
      </c>
      <c r="G11">
        <f t="shared" si="0"/>
        <v>2</v>
      </c>
      <c r="H11" t="str">
        <f t="shared" si="1"/>
        <v>Martes</v>
      </c>
      <c r="I11" t="str">
        <f t="shared" si="2"/>
        <v/>
      </c>
      <c r="J11" t="str">
        <f t="shared" si="3"/>
        <v/>
      </c>
    </row>
    <row r="12" spans="3:13">
      <c r="C12" s="2">
        <v>44741</v>
      </c>
      <c r="D12" s="2" t="s">
        <v>77</v>
      </c>
      <c r="F12" s="2">
        <f t="shared" si="4"/>
        <v>11</v>
      </c>
      <c r="G12">
        <f t="shared" si="0"/>
        <v>3</v>
      </c>
      <c r="H12" t="str">
        <f t="shared" si="1"/>
        <v>Miércoles</v>
      </c>
      <c r="I12" t="str">
        <f t="shared" si="2"/>
        <v/>
      </c>
      <c r="J12" t="str">
        <f t="shared" si="3"/>
        <v/>
      </c>
    </row>
    <row r="13" spans="3:13">
      <c r="C13" s="2">
        <v>44758</v>
      </c>
      <c r="D13" s="2" t="s">
        <v>78</v>
      </c>
      <c r="F13" s="2">
        <f t="shared" si="4"/>
        <v>12</v>
      </c>
      <c r="G13">
        <f t="shared" si="0"/>
        <v>4</v>
      </c>
      <c r="H13" t="str">
        <f t="shared" si="1"/>
        <v>Jueves</v>
      </c>
      <c r="I13" t="str">
        <f t="shared" si="2"/>
        <v/>
      </c>
      <c r="J13" t="str">
        <f t="shared" si="3"/>
        <v/>
      </c>
    </row>
    <row r="14" spans="3:13">
      <c r="C14" s="2">
        <v>44788</v>
      </c>
      <c r="D14" s="2" t="s">
        <v>79</v>
      </c>
      <c r="F14" s="2">
        <f t="shared" si="4"/>
        <v>13</v>
      </c>
      <c r="G14">
        <f t="shared" si="0"/>
        <v>5</v>
      </c>
      <c r="H14" t="str">
        <f t="shared" si="1"/>
        <v>Viernes</v>
      </c>
      <c r="I14" t="str">
        <f t="shared" si="2"/>
        <v/>
      </c>
      <c r="J14" t="str">
        <f t="shared" si="3"/>
        <v/>
      </c>
      <c r="L14">
        <f>COUNTIF(H2:H60,"Sábado")+COUNTIF(H2:H60,"Domingo")</f>
        <v>17</v>
      </c>
      <c r="M14" t="s">
        <v>87</v>
      </c>
    </row>
    <row r="15" spans="3:13">
      <c r="C15" s="2">
        <v>44822</v>
      </c>
      <c r="D15" s="2" t="s">
        <v>80</v>
      </c>
      <c r="F15" s="2">
        <f t="shared" si="4"/>
        <v>14</v>
      </c>
      <c r="G15">
        <f t="shared" si="0"/>
        <v>6</v>
      </c>
      <c r="H15" t="str">
        <f t="shared" si="1"/>
        <v>Sábado</v>
      </c>
      <c r="I15" t="str">
        <f t="shared" si="2"/>
        <v/>
      </c>
      <c r="J15" t="str">
        <f t="shared" si="3"/>
        <v/>
      </c>
      <c r="L15">
        <f>COUNTIFS(I2:I60,"Festivo",J2:J60,"")</f>
        <v>0</v>
      </c>
      <c r="M15" t="s">
        <v>88</v>
      </c>
    </row>
    <row r="16" spans="3:13">
      <c r="C16" s="2">
        <v>44823</v>
      </c>
      <c r="D16" s="2" t="s">
        <v>81</v>
      </c>
      <c r="F16" s="2">
        <f t="shared" si="4"/>
        <v>15</v>
      </c>
      <c r="G16">
        <f t="shared" si="0"/>
        <v>7</v>
      </c>
      <c r="H16" t="str">
        <f t="shared" si="1"/>
        <v>Domingo</v>
      </c>
      <c r="I16" t="str">
        <f t="shared" si="2"/>
        <v/>
      </c>
      <c r="J16" t="str">
        <f t="shared" si="3"/>
        <v/>
      </c>
    </row>
    <row r="17" spans="3:10">
      <c r="C17" s="2">
        <v>44865</v>
      </c>
      <c r="D17" s="2" t="s">
        <v>82</v>
      </c>
      <c r="F17" s="2">
        <f t="shared" si="4"/>
        <v>16</v>
      </c>
      <c r="G17">
        <f t="shared" si="0"/>
        <v>1</v>
      </c>
      <c r="H17" t="str">
        <f t="shared" si="1"/>
        <v>Lunes</v>
      </c>
      <c r="I17" t="str">
        <f t="shared" si="2"/>
        <v/>
      </c>
      <c r="J17" t="str">
        <f t="shared" si="3"/>
        <v/>
      </c>
    </row>
    <row r="18" spans="3:10">
      <c r="C18" s="2">
        <v>44865</v>
      </c>
      <c r="D18" s="2" t="s">
        <v>83</v>
      </c>
      <c r="F18" s="2">
        <f>F17+1</f>
        <v>17</v>
      </c>
      <c r="G18">
        <f t="shared" si="0"/>
        <v>2</v>
      </c>
      <c r="H18" t="str">
        <f t="shared" si="1"/>
        <v>Martes</v>
      </c>
      <c r="I18" t="str">
        <f t="shared" si="2"/>
        <v/>
      </c>
      <c r="J18" t="str">
        <f t="shared" si="3"/>
        <v/>
      </c>
    </row>
    <row r="19" spans="3:10">
      <c r="C19" s="2">
        <v>44866</v>
      </c>
      <c r="D19" s="2" t="s">
        <v>84</v>
      </c>
      <c r="F19" s="2">
        <f t="shared" si="4"/>
        <v>18</v>
      </c>
      <c r="G19">
        <f t="shared" si="0"/>
        <v>3</v>
      </c>
      <c r="H19" t="str">
        <f t="shared" si="1"/>
        <v>Miércoles</v>
      </c>
      <c r="I19" t="str">
        <f t="shared" si="2"/>
        <v/>
      </c>
      <c r="J19" t="str">
        <f t="shared" si="3"/>
        <v/>
      </c>
    </row>
    <row r="20" spans="3:10">
      <c r="C20" s="2">
        <v>44903</v>
      </c>
      <c r="D20" s="2" t="s">
        <v>85</v>
      </c>
      <c r="F20" s="2">
        <f t="shared" si="4"/>
        <v>19</v>
      </c>
      <c r="G20">
        <f t="shared" si="0"/>
        <v>4</v>
      </c>
      <c r="H20" t="str">
        <f t="shared" si="1"/>
        <v>Jueves</v>
      </c>
      <c r="I20" t="str">
        <f t="shared" si="2"/>
        <v/>
      </c>
      <c r="J20" t="str">
        <f t="shared" si="3"/>
        <v/>
      </c>
    </row>
    <row r="21" spans="3:10">
      <c r="C21" s="2">
        <v>44920</v>
      </c>
      <c r="D21" s="2" t="s">
        <v>86</v>
      </c>
      <c r="F21" s="2">
        <f t="shared" si="4"/>
        <v>20</v>
      </c>
      <c r="G21">
        <f t="shared" si="0"/>
        <v>5</v>
      </c>
      <c r="H21" t="str">
        <f t="shared" si="1"/>
        <v>Viernes</v>
      </c>
      <c r="I21" t="str">
        <f t="shared" si="2"/>
        <v/>
      </c>
      <c r="J21" t="str">
        <f t="shared" si="3"/>
        <v/>
      </c>
    </row>
    <row r="22" spans="3:10">
      <c r="C22" s="2"/>
      <c r="D22" s="2"/>
      <c r="F22" s="2">
        <f t="shared" si="4"/>
        <v>21</v>
      </c>
      <c r="G22">
        <f t="shared" si="0"/>
        <v>6</v>
      </c>
      <c r="H22" t="str">
        <f t="shared" si="1"/>
        <v>Sábado</v>
      </c>
      <c r="I22" t="str">
        <f t="shared" si="2"/>
        <v/>
      </c>
      <c r="J22" t="str">
        <f t="shared" si="3"/>
        <v/>
      </c>
    </row>
    <row r="23" spans="3:10">
      <c r="D23" s="2"/>
      <c r="F23" s="2">
        <f t="shared" si="4"/>
        <v>22</v>
      </c>
      <c r="G23">
        <f t="shared" si="0"/>
        <v>7</v>
      </c>
      <c r="H23" t="str">
        <f t="shared" si="1"/>
        <v>Domingo</v>
      </c>
      <c r="I23" t="str">
        <f t="shared" si="2"/>
        <v/>
      </c>
      <c r="J23" t="str">
        <f t="shared" si="3"/>
        <v/>
      </c>
    </row>
    <row r="24" spans="3:10">
      <c r="D24" s="2"/>
      <c r="F24" s="2">
        <f t="shared" si="4"/>
        <v>23</v>
      </c>
      <c r="G24">
        <f t="shared" si="0"/>
        <v>1</v>
      </c>
      <c r="H24" t="str">
        <f t="shared" si="1"/>
        <v>Lunes</v>
      </c>
      <c r="I24" t="str">
        <f t="shared" si="2"/>
        <v/>
      </c>
      <c r="J24" t="str">
        <f t="shared" si="3"/>
        <v/>
      </c>
    </row>
    <row r="25" spans="3:10">
      <c r="D25" s="2"/>
      <c r="F25" s="2">
        <f t="shared" si="4"/>
        <v>24</v>
      </c>
      <c r="G25">
        <f t="shared" si="0"/>
        <v>2</v>
      </c>
      <c r="H25" t="str">
        <f t="shared" si="1"/>
        <v>Martes</v>
      </c>
      <c r="I25" t="str">
        <f t="shared" si="2"/>
        <v/>
      </c>
      <c r="J25" t="str">
        <f t="shared" si="3"/>
        <v/>
      </c>
    </row>
    <row r="26" spans="3:10">
      <c r="D26" s="2"/>
      <c r="F26" s="2">
        <f t="shared" si="4"/>
        <v>25</v>
      </c>
      <c r="G26">
        <f t="shared" si="0"/>
        <v>3</v>
      </c>
      <c r="H26" t="str">
        <f t="shared" si="1"/>
        <v>Miércoles</v>
      </c>
      <c r="I26" t="str">
        <f t="shared" si="2"/>
        <v/>
      </c>
      <c r="J26" t="str">
        <f t="shared" si="3"/>
        <v/>
      </c>
    </row>
    <row r="27" spans="3:10">
      <c r="D27" s="2"/>
      <c r="F27" s="2">
        <f t="shared" si="4"/>
        <v>26</v>
      </c>
      <c r="G27">
        <f t="shared" si="0"/>
        <v>4</v>
      </c>
      <c r="H27" t="str">
        <f t="shared" si="1"/>
        <v>Jueves</v>
      </c>
      <c r="I27" t="str">
        <f t="shared" si="2"/>
        <v/>
      </c>
      <c r="J27" t="str">
        <f t="shared" si="3"/>
        <v/>
      </c>
    </row>
    <row r="28" spans="3:10">
      <c r="D28" s="2"/>
      <c r="F28" s="2">
        <f t="shared" si="4"/>
        <v>27</v>
      </c>
      <c r="G28">
        <f t="shared" si="0"/>
        <v>5</v>
      </c>
      <c r="H28" t="str">
        <f t="shared" si="1"/>
        <v>Viernes</v>
      </c>
      <c r="I28" t="str">
        <f t="shared" si="2"/>
        <v/>
      </c>
      <c r="J28" t="str">
        <f t="shared" si="3"/>
        <v/>
      </c>
    </row>
    <row r="29" spans="3:10">
      <c r="D29" s="2"/>
      <c r="F29" s="2">
        <f t="shared" si="4"/>
        <v>28</v>
      </c>
      <c r="G29">
        <f t="shared" si="0"/>
        <v>6</v>
      </c>
      <c r="H29" t="str">
        <f t="shared" si="1"/>
        <v>Sábado</v>
      </c>
      <c r="I29" t="str">
        <f t="shared" si="2"/>
        <v/>
      </c>
      <c r="J29" t="str">
        <f t="shared" si="3"/>
        <v/>
      </c>
    </row>
    <row r="30" spans="3:10">
      <c r="D30" s="2"/>
      <c r="F30" s="2">
        <f t="shared" si="4"/>
        <v>29</v>
      </c>
      <c r="G30">
        <f t="shared" si="0"/>
        <v>7</v>
      </c>
      <c r="H30" t="str">
        <f t="shared" si="1"/>
        <v>Domingo</v>
      </c>
      <c r="I30" t="str">
        <f t="shared" si="2"/>
        <v/>
      </c>
      <c r="J30" t="str">
        <f t="shared" si="3"/>
        <v/>
      </c>
    </row>
    <row r="31" spans="3:10">
      <c r="D31" s="2"/>
      <c r="F31" s="2">
        <f t="shared" si="4"/>
        <v>30</v>
      </c>
      <c r="G31">
        <f t="shared" si="0"/>
        <v>1</v>
      </c>
      <c r="H31" t="str">
        <f t="shared" si="1"/>
        <v>Lunes</v>
      </c>
      <c r="I31" t="str">
        <f t="shared" si="2"/>
        <v/>
      </c>
      <c r="J31" t="str">
        <f t="shared" si="3"/>
        <v/>
      </c>
    </row>
    <row r="32" spans="3:10">
      <c r="F32" s="2">
        <f t="shared" si="4"/>
        <v>31</v>
      </c>
      <c r="G32">
        <f t="shared" si="0"/>
        <v>2</v>
      </c>
      <c r="H32" t="str">
        <f t="shared" si="1"/>
        <v>Martes</v>
      </c>
      <c r="I32" t="str">
        <f t="shared" si="2"/>
        <v/>
      </c>
      <c r="J32" t="str">
        <f t="shared" si="3"/>
        <v/>
      </c>
    </row>
    <row r="33" spans="6:10">
      <c r="F33" s="2">
        <f t="shared" si="4"/>
        <v>32</v>
      </c>
      <c r="G33">
        <f t="shared" si="0"/>
        <v>3</v>
      </c>
      <c r="H33" t="str">
        <f t="shared" si="1"/>
        <v>Miércoles</v>
      </c>
      <c r="I33" t="str">
        <f t="shared" si="2"/>
        <v/>
      </c>
      <c r="J33" t="str">
        <f t="shared" si="3"/>
        <v/>
      </c>
    </row>
    <row r="34" spans="6:10">
      <c r="F34" s="2">
        <f t="shared" si="4"/>
        <v>33</v>
      </c>
      <c r="G34">
        <f t="shared" si="0"/>
        <v>4</v>
      </c>
      <c r="H34" t="str">
        <f t="shared" si="1"/>
        <v>Jueves</v>
      </c>
      <c r="I34" t="str">
        <f t="shared" si="2"/>
        <v/>
      </c>
      <c r="J34" t="str">
        <f t="shared" si="3"/>
        <v/>
      </c>
    </row>
    <row r="35" spans="6:10">
      <c r="F35" s="2">
        <f t="shared" si="4"/>
        <v>34</v>
      </c>
      <c r="G35">
        <f t="shared" si="0"/>
        <v>5</v>
      </c>
      <c r="H35" t="str">
        <f t="shared" si="1"/>
        <v>Viernes</v>
      </c>
      <c r="I35" t="str">
        <f t="shared" si="2"/>
        <v/>
      </c>
      <c r="J35" t="str">
        <f t="shared" si="3"/>
        <v/>
      </c>
    </row>
    <row r="36" spans="6:10">
      <c r="F36" s="2">
        <f t="shared" si="4"/>
        <v>35</v>
      </c>
      <c r="G36">
        <f t="shared" si="0"/>
        <v>6</v>
      </c>
      <c r="H36" t="str">
        <f t="shared" si="1"/>
        <v>Sábado</v>
      </c>
      <c r="I36" t="str">
        <f t="shared" si="2"/>
        <v/>
      </c>
      <c r="J36" t="str">
        <f t="shared" si="3"/>
        <v/>
      </c>
    </row>
    <row r="37" spans="6:10">
      <c r="F37" s="2">
        <f t="shared" si="4"/>
        <v>36</v>
      </c>
      <c r="G37">
        <f t="shared" si="0"/>
        <v>7</v>
      </c>
      <c r="H37" t="str">
        <f t="shared" si="1"/>
        <v>Domingo</v>
      </c>
      <c r="I37" t="str">
        <f t="shared" si="2"/>
        <v/>
      </c>
      <c r="J37" t="str">
        <f t="shared" si="3"/>
        <v/>
      </c>
    </row>
    <row r="38" spans="6:10">
      <c r="F38" s="2">
        <f t="shared" si="4"/>
        <v>37</v>
      </c>
      <c r="G38">
        <f t="shared" si="0"/>
        <v>1</v>
      </c>
      <c r="H38" t="str">
        <f t="shared" si="1"/>
        <v>Lunes</v>
      </c>
      <c r="I38" t="str">
        <f t="shared" si="2"/>
        <v/>
      </c>
      <c r="J38" t="str">
        <f t="shared" si="3"/>
        <v/>
      </c>
    </row>
    <row r="39" spans="6:10">
      <c r="F39" s="2">
        <f t="shared" si="4"/>
        <v>38</v>
      </c>
      <c r="G39">
        <f t="shared" si="0"/>
        <v>2</v>
      </c>
      <c r="H39" t="str">
        <f t="shared" si="1"/>
        <v>Martes</v>
      </c>
      <c r="I39" t="str">
        <f t="shared" si="2"/>
        <v/>
      </c>
      <c r="J39" t="str">
        <f t="shared" si="3"/>
        <v/>
      </c>
    </row>
    <row r="40" spans="6:10">
      <c r="F40" s="2">
        <f t="shared" si="4"/>
        <v>39</v>
      </c>
      <c r="G40">
        <f t="shared" si="0"/>
        <v>3</v>
      </c>
      <c r="H40" t="str">
        <f t="shared" si="1"/>
        <v>Miércoles</v>
      </c>
      <c r="I40" t="str">
        <f t="shared" si="2"/>
        <v/>
      </c>
      <c r="J40" t="str">
        <f t="shared" si="3"/>
        <v/>
      </c>
    </row>
    <row r="41" spans="6:10">
      <c r="F41" s="2">
        <f t="shared" si="4"/>
        <v>40</v>
      </c>
      <c r="G41">
        <f t="shared" si="0"/>
        <v>4</v>
      </c>
      <c r="H41" t="str">
        <f t="shared" si="1"/>
        <v>Jueves</v>
      </c>
      <c r="I41" t="str">
        <f t="shared" si="2"/>
        <v/>
      </c>
      <c r="J41" t="str">
        <f t="shared" si="3"/>
        <v/>
      </c>
    </row>
    <row r="42" spans="6:10">
      <c r="F42" s="2">
        <f t="shared" si="4"/>
        <v>41</v>
      </c>
      <c r="G42">
        <f t="shared" si="0"/>
        <v>5</v>
      </c>
      <c r="H42" t="str">
        <f t="shared" si="1"/>
        <v>Viernes</v>
      </c>
      <c r="I42" t="str">
        <f t="shared" si="2"/>
        <v/>
      </c>
      <c r="J42" t="str">
        <f t="shared" si="3"/>
        <v/>
      </c>
    </row>
    <row r="43" spans="6:10">
      <c r="F43" s="2">
        <f t="shared" si="4"/>
        <v>42</v>
      </c>
      <c r="G43">
        <f t="shared" si="0"/>
        <v>6</v>
      </c>
      <c r="H43" t="str">
        <f t="shared" si="1"/>
        <v>Sábado</v>
      </c>
      <c r="I43" t="str">
        <f t="shared" si="2"/>
        <v/>
      </c>
      <c r="J43" t="str">
        <f t="shared" si="3"/>
        <v/>
      </c>
    </row>
    <row r="44" spans="6:10">
      <c r="F44" s="2">
        <f t="shared" si="4"/>
        <v>43</v>
      </c>
      <c r="G44">
        <f t="shared" si="0"/>
        <v>7</v>
      </c>
      <c r="H44" t="str">
        <f t="shared" si="1"/>
        <v>Domingo</v>
      </c>
      <c r="I44" t="str">
        <f t="shared" si="2"/>
        <v/>
      </c>
      <c r="J44" t="str">
        <f t="shared" si="3"/>
        <v/>
      </c>
    </row>
    <row r="45" spans="6:10">
      <c r="F45" s="2">
        <f t="shared" si="4"/>
        <v>44</v>
      </c>
      <c r="G45">
        <f t="shared" si="0"/>
        <v>1</v>
      </c>
      <c r="H45" t="str">
        <f t="shared" si="1"/>
        <v>Lunes</v>
      </c>
      <c r="I45" t="str">
        <f t="shared" si="2"/>
        <v/>
      </c>
      <c r="J45" t="str">
        <f t="shared" si="3"/>
        <v/>
      </c>
    </row>
    <row r="46" spans="6:10">
      <c r="F46" s="2">
        <f t="shared" si="4"/>
        <v>45</v>
      </c>
      <c r="G46">
        <f t="shared" si="0"/>
        <v>2</v>
      </c>
      <c r="H46" t="str">
        <f t="shared" si="1"/>
        <v>Martes</v>
      </c>
      <c r="I46" t="str">
        <f t="shared" si="2"/>
        <v/>
      </c>
      <c r="J46" t="str">
        <f t="shared" si="3"/>
        <v/>
      </c>
    </row>
    <row r="47" spans="6:10">
      <c r="F47" s="2">
        <f t="shared" si="4"/>
        <v>46</v>
      </c>
      <c r="G47">
        <f t="shared" si="0"/>
        <v>3</v>
      </c>
      <c r="H47" t="str">
        <f t="shared" si="1"/>
        <v>Miércoles</v>
      </c>
      <c r="I47" t="str">
        <f t="shared" si="2"/>
        <v/>
      </c>
      <c r="J47" t="str">
        <f t="shared" si="3"/>
        <v/>
      </c>
    </row>
    <row r="48" spans="6:10">
      <c r="F48" s="2">
        <f t="shared" si="4"/>
        <v>47</v>
      </c>
      <c r="G48">
        <f t="shared" si="0"/>
        <v>4</v>
      </c>
      <c r="H48" t="str">
        <f t="shared" si="1"/>
        <v>Jueves</v>
      </c>
      <c r="I48" t="str">
        <f t="shared" si="2"/>
        <v/>
      </c>
      <c r="J48" t="str">
        <f t="shared" si="3"/>
        <v/>
      </c>
    </row>
    <row r="49" spans="6:10">
      <c r="F49" s="2">
        <f t="shared" si="4"/>
        <v>48</v>
      </c>
      <c r="G49">
        <f t="shared" si="0"/>
        <v>5</v>
      </c>
      <c r="H49" t="str">
        <f t="shared" si="1"/>
        <v>Viernes</v>
      </c>
      <c r="I49" t="str">
        <f t="shared" si="2"/>
        <v/>
      </c>
      <c r="J49" t="str">
        <f t="shared" si="3"/>
        <v/>
      </c>
    </row>
    <row r="50" spans="6:10">
      <c r="F50" s="2">
        <f t="shared" si="4"/>
        <v>49</v>
      </c>
      <c r="G50">
        <f t="shared" si="0"/>
        <v>6</v>
      </c>
      <c r="H50" t="str">
        <f t="shared" si="1"/>
        <v>Sábado</v>
      </c>
      <c r="I50" t="str">
        <f t="shared" si="2"/>
        <v/>
      </c>
      <c r="J50" t="str">
        <f t="shared" si="3"/>
        <v/>
      </c>
    </row>
    <row r="51" spans="6:10">
      <c r="F51" s="2">
        <f t="shared" si="4"/>
        <v>50</v>
      </c>
      <c r="G51">
        <f t="shared" si="0"/>
        <v>7</v>
      </c>
      <c r="H51" t="str">
        <f t="shared" si="1"/>
        <v>Domingo</v>
      </c>
      <c r="I51" t="str">
        <f t="shared" si="2"/>
        <v/>
      </c>
      <c r="J51" t="str">
        <f t="shared" si="3"/>
        <v/>
      </c>
    </row>
    <row r="52" spans="6:10">
      <c r="F52" s="2">
        <f t="shared" si="4"/>
        <v>51</v>
      </c>
      <c r="G52">
        <f t="shared" si="0"/>
        <v>1</v>
      </c>
      <c r="H52" t="str">
        <f t="shared" si="1"/>
        <v>Lunes</v>
      </c>
      <c r="I52" t="str">
        <f t="shared" si="2"/>
        <v/>
      </c>
      <c r="J52" t="str">
        <f t="shared" si="3"/>
        <v/>
      </c>
    </row>
    <row r="53" spans="6:10">
      <c r="F53" s="2">
        <f t="shared" si="4"/>
        <v>52</v>
      </c>
      <c r="G53">
        <f t="shared" si="0"/>
        <v>2</v>
      </c>
      <c r="H53" t="str">
        <f t="shared" si="1"/>
        <v>Martes</v>
      </c>
      <c r="I53" t="str">
        <f t="shared" si="2"/>
        <v/>
      </c>
      <c r="J53" t="str">
        <f t="shared" si="3"/>
        <v/>
      </c>
    </row>
    <row r="54" spans="6:10">
      <c r="F54" s="2">
        <f t="shared" si="4"/>
        <v>53</v>
      </c>
      <c r="G54">
        <f t="shared" si="0"/>
        <v>3</v>
      </c>
      <c r="H54" t="str">
        <f t="shared" si="1"/>
        <v>Miércoles</v>
      </c>
      <c r="I54" t="str">
        <f t="shared" si="2"/>
        <v/>
      </c>
      <c r="J54" t="str">
        <f t="shared" si="3"/>
        <v/>
      </c>
    </row>
    <row r="55" spans="6:10">
      <c r="F55" s="2">
        <f t="shared" si="4"/>
        <v>54</v>
      </c>
      <c r="G55">
        <f t="shared" si="0"/>
        <v>4</v>
      </c>
      <c r="H55" t="str">
        <f t="shared" si="1"/>
        <v>Jueves</v>
      </c>
      <c r="I55" t="str">
        <f t="shared" si="2"/>
        <v/>
      </c>
      <c r="J55" t="str">
        <f t="shared" si="3"/>
        <v/>
      </c>
    </row>
    <row r="56" spans="6:10">
      <c r="F56" s="2">
        <f t="shared" si="4"/>
        <v>55</v>
      </c>
      <c r="G56">
        <f t="shared" si="0"/>
        <v>5</v>
      </c>
      <c r="H56" t="str">
        <f t="shared" si="1"/>
        <v>Viernes</v>
      </c>
      <c r="I56" t="str">
        <f t="shared" si="2"/>
        <v/>
      </c>
      <c r="J56" t="str">
        <f t="shared" si="3"/>
        <v/>
      </c>
    </row>
    <row r="57" spans="6:10">
      <c r="F57" s="2">
        <f t="shared" si="4"/>
        <v>56</v>
      </c>
      <c r="G57">
        <f t="shared" si="0"/>
        <v>6</v>
      </c>
      <c r="H57" t="str">
        <f t="shared" si="1"/>
        <v>Sábado</v>
      </c>
      <c r="I57" t="str">
        <f t="shared" si="2"/>
        <v/>
      </c>
      <c r="J57" t="str">
        <f t="shared" si="3"/>
        <v/>
      </c>
    </row>
    <row r="58" spans="6:10">
      <c r="F58" s="2">
        <f t="shared" si="4"/>
        <v>57</v>
      </c>
      <c r="G58">
        <f t="shared" si="0"/>
        <v>7</v>
      </c>
      <c r="H58" t="str">
        <f t="shared" si="1"/>
        <v>Domingo</v>
      </c>
      <c r="I58" t="str">
        <f t="shared" si="2"/>
        <v/>
      </c>
      <c r="J58" t="str">
        <f t="shared" si="3"/>
        <v/>
      </c>
    </row>
    <row r="59" spans="6:10">
      <c r="F59" s="2">
        <f t="shared" si="4"/>
        <v>58</v>
      </c>
      <c r="G59">
        <f t="shared" si="0"/>
        <v>1</v>
      </c>
      <c r="H59" t="str">
        <f t="shared" si="1"/>
        <v>Lunes</v>
      </c>
      <c r="I59" t="str">
        <f t="shared" si="2"/>
        <v/>
      </c>
      <c r="J59" t="str">
        <f t="shared" si="3"/>
        <v/>
      </c>
    </row>
    <row r="60" spans="6:10">
      <c r="F60" s="2">
        <f t="shared" si="4"/>
        <v>59</v>
      </c>
      <c r="G60">
        <f t="shared" si="0"/>
        <v>2</v>
      </c>
      <c r="H60" t="str">
        <f t="shared" si="1"/>
        <v>Martes</v>
      </c>
      <c r="I60" t="str">
        <f t="shared" si="2"/>
        <v/>
      </c>
      <c r="J60" t="str">
        <f t="shared" si="3"/>
        <v/>
      </c>
    </row>
  </sheetData>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Ayuda</vt:lpstr>
      <vt:lpstr>FINIQUITO CHILE</vt:lpstr>
      <vt:lpstr>Hoja2</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dc:creator>
  <cp:lastModifiedBy>Elias .</cp:lastModifiedBy>
  <cp:lastPrinted>2023-04-15T20:08:41Z</cp:lastPrinted>
  <dcterms:created xsi:type="dcterms:W3CDTF">2021-12-28T16:15:24Z</dcterms:created>
  <dcterms:modified xsi:type="dcterms:W3CDTF">2023-04-15T20:46:38Z</dcterms:modified>
</cp:coreProperties>
</file>